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8" windowHeight="9120" activeTab="0"/>
  </bookViews>
  <sheets>
    <sheet name="基本-2 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AVERAGEIF" hidden="1">#NAME?</definedName>
    <definedName name="BMI" localSheetId="0">'[2]比較'!#REF!</definedName>
    <definedName name="BMI">'[2]比較'!#REF!</definedName>
    <definedName name="GOT" localSheetId="0">'[2]比較'!#REF!</definedName>
    <definedName name="GOT">'[2]比較'!#REF!</definedName>
    <definedName name="GPT" localSheetId="0">'[2]比較'!#REF!</definedName>
    <definedName name="GPT">'[2]比較'!#REF!</definedName>
    <definedName name="HbA1c" localSheetId="0">'[2]比較'!#REF!</definedName>
    <definedName name="HbA1c">'[2]比較'!#REF!</definedName>
    <definedName name="ＨｂＡ1ｃ①" localSheetId="0">'[2]比較'!#REF!</definedName>
    <definedName name="ＨｂＡ1ｃ①">'[2]比較'!#REF!</definedName>
    <definedName name="HDL" localSheetId="0">'[2]比較'!#REF!</definedName>
    <definedName name="HDL">'[2]比較'!#REF!</definedName>
    <definedName name="LDL" localSheetId="0">'[2]比較'!#REF!</definedName>
    <definedName name="LDL">'[2]比較'!#REF!</definedName>
    <definedName name="γGTP" localSheetId="0">'[2]比較'!#REF!</definedName>
    <definedName name="γGTP">'[2]比較'!#REF!</definedName>
    <definedName name="アルブミン" localSheetId="0">'[2]比較'!#REF!</definedName>
    <definedName name="アルブミン">'[2]比較'!#REF!</definedName>
    <definedName name="クレアチニン" localSheetId="0">'[2]比較'!#REF!</definedName>
    <definedName name="クレアチニン">'[2]比較'!#REF!</definedName>
    <definedName name="コレステロールバランス" localSheetId="0">'[2]比較'!#REF!</definedName>
    <definedName name="コレステロールバランス">'[2]比較'!#REF!</definedName>
    <definedName name="タイトル">#REF!</definedName>
    <definedName name="リスク" localSheetId="0">'[2]比較'!#REF!</definedName>
    <definedName name="リスク">'[2]比較'!#REF!</definedName>
    <definedName name="医療費概算">#REF!</definedName>
    <definedName name="眼底検査H" localSheetId="0">'[2]比較'!#REF!</definedName>
    <definedName name="眼底検査H">'[2]比較'!#REF!</definedName>
    <definedName name="眼底検査KW" localSheetId="0">'[2]比較'!#REF!</definedName>
    <definedName name="眼底検査KW">'[2]比較'!#REF!</definedName>
    <definedName name="眼底検査S" localSheetId="0">'[2]比較'!#REF!</definedName>
    <definedName name="眼底検査S">'[2]比較'!#REF!</definedName>
    <definedName name="血圧" localSheetId="0">'[2]比較'!#REF!</definedName>
    <definedName name="血圧">'[2]比較'!#REF!</definedName>
    <definedName name="血圧治療" localSheetId="0">'[2]比較'!#REF!</definedName>
    <definedName name="血圧治療">'[2]比較'!#REF!</definedName>
    <definedName name="血色素" localSheetId="0">'[2]比較'!#REF!</definedName>
    <definedName name="血色素">'[2]比較'!#REF!</definedName>
    <definedName name="血糖" localSheetId="0">'[2]比較'!#REF!</definedName>
    <definedName name="血糖">'[2]比較'!#REF!</definedName>
    <definedName name="血糖治療" localSheetId="0">'[2]比較'!#REF!</definedName>
    <definedName name="血糖治療">'[2]比較'!#REF!</definedName>
    <definedName name="行政リスク" localSheetId="0">'[2]比較'!#REF!</definedName>
    <definedName name="行政リスク">'[2]比較'!#REF!</definedName>
    <definedName name="作成日付">#REF!</definedName>
    <definedName name="市町村">#REF!</definedName>
    <definedName name="治療疾病数" localSheetId="0">'[2]比較'!#REF!</definedName>
    <definedName name="治療疾病数">'[2]比較'!#REF!</definedName>
    <definedName name="治療状況" localSheetId="0">'[2]比較'!#REF!</definedName>
    <definedName name="治療状況">'[2]比較'!#REF!</definedName>
    <definedName name="受診数" localSheetId="0">'[2]比較'!#REF!</definedName>
    <definedName name="受診数">'[2]比較'!#REF!</definedName>
    <definedName name="審査年月">#REF!</definedName>
    <definedName name="心電図" localSheetId="0">'[2]比較'!#REF!</definedName>
    <definedName name="心電図">'[2]比較'!#REF!</definedName>
    <definedName name="随時又はHbA1c" localSheetId="0">'[2]比較'!#REF!</definedName>
    <definedName name="随時又はHbA1c">'[2]比較'!#REF!</definedName>
    <definedName name="制度">#REF!</definedName>
    <definedName name="総ｺﾚ11">#REF!</definedName>
    <definedName name="総ｺﾚ12">#REF!</definedName>
    <definedName name="総ｺﾚ13">#REF!</definedName>
    <definedName name="総ｺﾚ14">#REF!</definedName>
    <definedName name="総コレステロール" localSheetId="0">'[2]比較'!#REF!</definedName>
    <definedName name="総コレステロール">'[2]比較'!#REF!</definedName>
    <definedName name="担当">'[3]データ'!$K$3:$L$129</definedName>
    <definedName name="地区別受診数" localSheetId="0">'[2]比較'!#REF!</definedName>
    <definedName name="地区別受診数">'[2]比較'!#REF!</definedName>
    <definedName name="中性脂肪" localSheetId="0">'[2]比較'!#REF!</definedName>
    <definedName name="中性脂肪">'[2]比較'!#REF!</definedName>
    <definedName name="入院外病名">#REF!</definedName>
    <definedName name="入院病名">#REF!</definedName>
    <definedName name="入外">#REF!</definedName>
    <definedName name="尿酸" localSheetId="0">'[2]比較'!#REF!</definedName>
    <definedName name="尿酸">'[2]比較'!#REF!</definedName>
    <definedName name="尿蛋白" localSheetId="0">'[2]比較'!#REF!</definedName>
    <definedName name="尿蛋白">'[2]比較'!#REF!</definedName>
    <definedName name="尿糖" localSheetId="0">'[2]比較'!#REF!</definedName>
    <definedName name="尿糖">'[2]比較'!#REF!</definedName>
    <definedName name="認定者名簿">#REF!</definedName>
    <definedName name="年齢11">#REF!</definedName>
    <definedName name="年齢12">#REF!</definedName>
    <definedName name="年齢13">#REF!</definedName>
    <definedName name="年齢14">#REF!</definedName>
    <definedName name="年齢HbA1c性別" localSheetId="0">'[2]比較'!#REF!</definedName>
    <definedName name="年齢HbA1c性別">'[2]比較'!#REF!</definedName>
    <definedName name="年齢尿酸性別" localSheetId="0">'[2]比較'!#REF!</definedName>
    <definedName name="年齢尿酸性別">'[2]比較'!#REF!</definedName>
    <definedName name="判定コード">'[3]判定コード'!$O$9:$P$68</definedName>
    <definedName name="病類1">#REF!</definedName>
    <definedName name="病類1_01">#REF!</definedName>
    <definedName name="病類1_02">#REF!</definedName>
    <definedName name="病類1_03">#REF!</definedName>
    <definedName name="病類1_04">#REF!</definedName>
    <definedName name="病類1_05">#REF!</definedName>
    <definedName name="病類1_06">#REF!</definedName>
    <definedName name="病類1_07">#REF!</definedName>
    <definedName name="病類1_08">#REF!</definedName>
    <definedName name="病類1_09">#REF!</definedName>
    <definedName name="病類1_10">#REF!</definedName>
  </definedNames>
  <calcPr fullCalcOnLoad="1"/>
</workbook>
</file>

<file path=xl/sharedStrings.xml><?xml version="1.0" encoding="utf-8"?>
<sst xmlns="http://schemas.openxmlformats.org/spreadsheetml/2006/main" count="135" uniqueCount="111">
  <si>
    <t>歳</t>
  </si>
  <si>
    <t>実施年月</t>
  </si>
  <si>
    <t>医療機関</t>
  </si>
  <si>
    <t>基準値</t>
  </si>
  <si>
    <t>身長</t>
  </si>
  <si>
    <t>体重</t>
  </si>
  <si>
    <t>18.5～24.9</t>
  </si>
  <si>
    <t>血管への影響（動脈硬化の危険因子）</t>
  </si>
  <si>
    <t>内臓脂肪の蓄積</t>
  </si>
  <si>
    <t>腹囲</t>
  </si>
  <si>
    <t>中性脂肪</t>
  </si>
  <si>
    <t>血圧</t>
  </si>
  <si>
    <t>尿酸</t>
  </si>
  <si>
    <t>尿蛋白</t>
  </si>
  <si>
    <t>心臓</t>
  </si>
  <si>
    <t>心電図</t>
  </si>
  <si>
    <t>脳</t>
  </si>
  <si>
    <t>眼底検査</t>
  </si>
  <si>
    <t>氏名</t>
  </si>
  <si>
    <t>様</t>
  </si>
  <si>
    <t>健診経年結果一覧</t>
  </si>
  <si>
    <t>年齢</t>
  </si>
  <si>
    <t>H20</t>
  </si>
  <si>
    <t>H21</t>
  </si>
  <si>
    <t>H22</t>
  </si>
  <si>
    <t>H23</t>
  </si>
  <si>
    <t>H24</t>
  </si>
  <si>
    <t>健診機関</t>
  </si>
  <si>
    <t>検査項目</t>
  </si>
  <si>
    <t>身体の
大きさ</t>
  </si>
  <si>
    <t>BMI</t>
  </si>
  <si>
    <t>空腹 ～149mg/㎗
食後 ～199mg/㎗</t>
  </si>
  <si>
    <t>内皮障害</t>
  </si>
  <si>
    <t>収縮期</t>
  </si>
  <si>
    <t>130mmHg未満</t>
  </si>
  <si>
    <t>拡張期</t>
  </si>
  <si>
    <t>85mmHg未満</t>
  </si>
  <si>
    <t>尿糖</t>
  </si>
  <si>
    <t>血清ｸﾚｱﾁﾆﾝ</t>
  </si>
  <si>
    <t>尿潜血</t>
  </si>
  <si>
    <t>その他の動脈
硬化の危険因子</t>
  </si>
  <si>
    <t>所見なし</t>
  </si>
  <si>
    <t>血管の
易血栓化</t>
  </si>
  <si>
    <t>尿糖判定</t>
  </si>
  <si>
    <t>尿蛋白判定</t>
  </si>
  <si>
    <t>尿潜血判定</t>
  </si>
  <si>
    <t>腹囲判定</t>
  </si>
  <si>
    <t>血糖判定</t>
  </si>
  <si>
    <t>血色素判定</t>
  </si>
  <si>
    <t>ｸﾚｱ判定</t>
  </si>
  <si>
    <t>実施年</t>
  </si>
  <si>
    <t>H24</t>
  </si>
  <si>
    <t>Cr判定</t>
  </si>
  <si>
    <t>TG判定</t>
  </si>
  <si>
    <t>収縮期</t>
  </si>
  <si>
    <t>他</t>
  </si>
  <si>
    <t>空腹</t>
  </si>
  <si>
    <t>随時</t>
  </si>
  <si>
    <t>尿糖変換</t>
  </si>
  <si>
    <t>尿糖
判定</t>
  </si>
  <si>
    <t>尿蛋白変換</t>
  </si>
  <si>
    <t>蛋白
判定</t>
  </si>
  <si>
    <t>尿潜血判定</t>
  </si>
  <si>
    <t>潜血
判定</t>
  </si>
  <si>
    <t>男性</t>
  </si>
  <si>
    <t>女性</t>
  </si>
  <si>
    <t>　空腹　～  99mg/㎗
　随時　～139mg/㎗</t>
  </si>
  <si>
    <t>基本的な項目・その他の健診項目</t>
  </si>
  <si>
    <t>詳細な健診の項目</t>
  </si>
  <si>
    <t>TG</t>
  </si>
  <si>
    <t>HDLｺﾚｽﾃﾛｰﾙ</t>
  </si>
  <si>
    <t>40～80mg/㎗</t>
  </si>
  <si>
    <t>HDL</t>
  </si>
  <si>
    <t>～30IU/ℓ</t>
  </si>
  <si>
    <t>GOT</t>
  </si>
  <si>
    <t>GPT</t>
  </si>
  <si>
    <t>～50IU/ℓ</t>
  </si>
  <si>
    <t>γ</t>
  </si>
  <si>
    <t>H20</t>
  </si>
  <si>
    <t>H21</t>
  </si>
  <si>
    <t>ー</t>
  </si>
  <si>
    <t>HbA1c</t>
  </si>
  <si>
    <t>H22</t>
  </si>
  <si>
    <t>60～ml/min/1.73㎡</t>
  </si>
  <si>
    <t>Cr</t>
  </si>
  <si>
    <t>GFR</t>
  </si>
  <si>
    <t>H23</t>
  </si>
  <si>
    <t>LDLｺﾚｽﾃﾛｰﾙ</t>
  </si>
  <si>
    <t>～119mg/㎗</t>
  </si>
  <si>
    <t>LDL</t>
  </si>
  <si>
    <t>H　0　S　0</t>
  </si>
  <si>
    <t>ﾍﾏﾄｸﾘｯﾄ</t>
  </si>
  <si>
    <t>H24</t>
  </si>
  <si>
    <r>
      <t>AST</t>
    </r>
    <r>
      <rPr>
        <sz val="8"/>
        <rFont val="Meiryo UI"/>
        <family val="3"/>
      </rPr>
      <t>（GOT）</t>
    </r>
  </si>
  <si>
    <r>
      <t>ALT</t>
    </r>
    <r>
      <rPr>
        <sz val="8"/>
        <rFont val="Meiryo UI"/>
        <family val="3"/>
      </rPr>
      <t>（GPT）</t>
    </r>
  </si>
  <si>
    <r>
      <t>γ-GT</t>
    </r>
    <r>
      <rPr>
        <sz val="8"/>
        <rFont val="Meiryo UI"/>
        <family val="3"/>
      </rPr>
      <t>（γ-GTP）</t>
    </r>
  </si>
  <si>
    <t>身　　長</t>
  </si>
  <si>
    <t>体　　重</t>
  </si>
  <si>
    <t>腹　　囲</t>
  </si>
  <si>
    <t>尿　　酸</t>
  </si>
  <si>
    <t>血　　糖</t>
  </si>
  <si>
    <t>尿　　糖</t>
  </si>
  <si>
    <t>腎 臓</t>
  </si>
  <si>
    <t>～7.0mg/㎗</t>
  </si>
  <si>
    <t>※HbA１ｃ値は国際標準化に伴いNGSP値で表記</t>
  </si>
  <si>
    <r>
      <t xml:space="preserve">～5.5％
</t>
    </r>
    <r>
      <rPr>
        <sz val="8"/>
        <rFont val="Meiryo UI"/>
        <family val="3"/>
      </rPr>
      <t>(～5.1%)</t>
    </r>
  </si>
  <si>
    <t>男　　85cm未満
女　　90cm未満</t>
  </si>
  <si>
    <t>男 38.5～48.9％
女 35.5～43.9％</t>
  </si>
  <si>
    <t>男 13.1～16.6g/㎗
女 12.1～14.6g/㎗</t>
  </si>
  <si>
    <t>　　男　～1.0mg/㎗
　　女　～0.7mg/㎗</t>
  </si>
  <si>
    <t>健診結果を毎年記録して経過を確認しましょう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</si>
</sst>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&quot;人&quot;"/>
    <numFmt numFmtId="178" formatCode="#,##0&quot;人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_ "/>
    <numFmt numFmtId="185" formatCode="#,##0.0;[Red]\-#,##0.0"/>
    <numFmt numFmtId="186" formatCode="0.0"/>
    <numFmt numFmtId="187" formatCode="0.000000_ "/>
    <numFmt numFmtId="188" formatCode="#,##0_ ;[Red]\-#,##0\ "/>
    <numFmt numFmtId="189" formatCode="0_ "/>
    <numFmt numFmtId="190" formatCode="#,##0_);[Red]\(#,##0\)"/>
    <numFmt numFmtId="191" formatCode="0_);[Red]\(0\)"/>
    <numFmt numFmtId="192" formatCode="0.0000_ "/>
    <numFmt numFmtId="193" formatCode="0.000_ "/>
    <numFmt numFmtId="194" formatCode="0.00000_ "/>
    <numFmt numFmtId="195" formatCode="0.0000000_ "/>
    <numFmt numFmtId="196" formatCode="m&quot;月&quot;d&quot;日&quot;;@"/>
    <numFmt numFmtId="197" formatCode="0.000%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_);[Red]\(0.0\)"/>
    <numFmt numFmtId="207" formatCode="0.00_);[Red]\(0.00\)"/>
    <numFmt numFmtId="208" formatCode="#,##0.00_ ;[Red]\-#,##0.00\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b/>
      <sz val="9"/>
      <name val="Meiryo UI"/>
      <family val="3"/>
    </font>
    <font>
      <b/>
      <sz val="16"/>
      <name val="Meiryo UI"/>
      <family val="3"/>
    </font>
    <font>
      <b/>
      <sz val="11"/>
      <name val="Meiryo UI"/>
      <family val="3"/>
    </font>
    <font>
      <sz val="8"/>
      <name val="Meiryo UI"/>
      <family val="3"/>
    </font>
    <font>
      <sz val="6"/>
      <name val="Meiryo UI"/>
      <family val="3"/>
    </font>
    <font>
      <b/>
      <sz val="20"/>
      <name val="Meiryo UI"/>
      <family val="3"/>
    </font>
    <font>
      <sz val="10"/>
      <color indexed="10"/>
      <name val="Meiryo UI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sz val="9"/>
      <color indexed="8"/>
      <name val="Meiryo UI"/>
      <family val="3"/>
    </font>
    <font>
      <sz val="10"/>
      <color rgb="FFFF0000"/>
      <name val="Meiryo UI"/>
      <family val="3"/>
    </font>
    <font>
      <sz val="10"/>
      <color theme="1"/>
      <name val="Meiryo UI"/>
      <family val="3"/>
    </font>
    <font>
      <sz val="8"/>
      <color theme="1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1" fillId="0" borderId="0" xfId="0" applyFont="1" applyAlignment="1">
      <alignment vertical="center" textRotation="255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2" fillId="4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right" vertical="center" shrinkToFit="1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textRotation="255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textRotation="255"/>
    </xf>
    <xf numFmtId="0" fontId="21" fillId="0" borderId="22" xfId="0" applyFont="1" applyBorder="1" applyAlignment="1">
      <alignment horizontal="center" vertical="center" textRotation="255"/>
    </xf>
    <xf numFmtId="0" fontId="21" fillId="0" borderId="13" xfId="0" applyFont="1" applyBorder="1" applyAlignment="1">
      <alignment horizontal="center" vertical="center" textRotation="255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255" wrapText="1"/>
    </xf>
    <xf numFmtId="0" fontId="27" fillId="0" borderId="1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35" fillId="0" borderId="14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textRotation="255"/>
    </xf>
    <xf numFmtId="0" fontId="21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91"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0</xdr:rowOff>
    </xdr:from>
    <xdr:to>
      <xdr:col>4</xdr:col>
      <xdr:colOff>0</xdr:colOff>
      <xdr:row>23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47700" y="5895975"/>
          <a:ext cx="3524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インスリン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抵抗性</a:t>
          </a:r>
        </a:p>
      </xdr:txBody>
    </xdr:sp>
    <xdr:clientData/>
  </xdr:twoCellAnchor>
  <xdr:twoCellAnchor>
    <xdr:from>
      <xdr:col>1</xdr:col>
      <xdr:colOff>238125</xdr:colOff>
      <xdr:row>28</xdr:row>
      <xdr:rowOff>0</xdr:rowOff>
    </xdr:from>
    <xdr:to>
      <xdr:col>3</xdr:col>
      <xdr:colOff>0</xdr:colOff>
      <xdr:row>30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85750" y="8486775"/>
          <a:ext cx="361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血管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変化</a:t>
          </a:r>
        </a:p>
      </xdr:txBody>
    </xdr:sp>
    <xdr:clientData/>
  </xdr:twoCellAnchor>
  <xdr:twoCellAnchor>
    <xdr:from>
      <xdr:col>4</xdr:col>
      <xdr:colOff>0</xdr:colOff>
      <xdr:row>24</xdr:row>
      <xdr:rowOff>19050</xdr:rowOff>
    </xdr:from>
    <xdr:to>
      <xdr:col>6</xdr:col>
      <xdr:colOff>0</xdr:colOff>
      <xdr:row>25</xdr:row>
      <xdr:rowOff>19050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1000125" y="7210425"/>
          <a:ext cx="990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eGFR
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（糸球体ろ過量）</a:t>
          </a:r>
        </a:p>
      </xdr:txBody>
    </xdr:sp>
    <xdr:clientData/>
  </xdr:twoCellAnchor>
  <xdr:twoCellAnchor>
    <xdr:from>
      <xdr:col>4</xdr:col>
      <xdr:colOff>0</xdr:colOff>
      <xdr:row>21</xdr:row>
      <xdr:rowOff>19050</xdr:rowOff>
    </xdr:from>
    <xdr:to>
      <xdr:col>6</xdr:col>
      <xdr:colOff>0</xdr:colOff>
      <xdr:row>22</xdr:row>
      <xdr:rowOff>19050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000125" y="6238875"/>
          <a:ext cx="990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HbA1c
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JDS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値）</a:t>
          </a:r>
        </a:p>
      </xdr:txBody>
    </xdr:sp>
    <xdr:clientData/>
  </xdr:twoCellAnchor>
  <xdr:twoCellAnchor>
    <xdr:from>
      <xdr:col>4</xdr:col>
      <xdr:colOff>0</xdr:colOff>
      <xdr:row>31</xdr:row>
      <xdr:rowOff>19050</xdr:rowOff>
    </xdr:from>
    <xdr:to>
      <xdr:col>6</xdr:col>
      <xdr:colOff>0</xdr:colOff>
      <xdr:row>32</xdr:row>
      <xdr:rowOff>19050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000125" y="9477375"/>
          <a:ext cx="990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血色素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（ﾍﾓｸﾞﾛﾋﾞﾝ値）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445;&#20581;&#24107;\&#22522;&#26412;&#20581;&#35386;&#20998;&#26512;\&#20445;&#20581;&#24107;\&#22522;&#26412;&#20581;&#35386;&#20998;&#26512;\&#20581;&#35386;&#32080;&#26524;&#32076;&#24180;&#25512;&#31227;2\&#20581;&#35386;&#32080;&#26524;&#32076;&#24180;&#25512;&#31227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20445;&#20581;&#24107;\&#12487;&#12473;&#12463;&#12488;&#12483;&#12503;\&#35413;&#20385;\&#12504;&#12523;&#12473;&#12363;&#12425;&#12398;&#35413;&#203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445;&#20581;&#24107;\&#22522;&#26412;&#20581;&#35386;&#20998;&#26512;\&#20445;&#20581;&#24107;\&#22522;&#26412;&#20581;&#35386;&#20998;&#26512;\&#26908;&#35386;&#23653;&#27508;%20(version%2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2354;&#12394;&#12415;&#12484;&#12540;&#12523;201210\7&#26376;&#20197;&#38477;&#20462;&#27491;&#65381;&#36861;&#21152;\&#9314;CKD&#12484;&#12540;&#12523;&#65288;&#37325;&#30151;&#24230;&#20998;&#39006;&#65289;2012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経年受診者数推移"/>
      <sheetName val="年度推移"/>
      <sheetName val="H4"/>
      <sheetName val="H5"/>
      <sheetName val="H6"/>
      <sheetName val="H7"/>
      <sheetName val="H8"/>
      <sheetName val="H9"/>
      <sheetName val="H10"/>
      <sheetName val="H11"/>
      <sheetName val="H12"/>
      <sheetName val="H13"/>
      <sheetName val="H14"/>
      <sheetName val="年度推移-2"/>
      <sheetName val="H4-2"/>
      <sheetName val="H5-2"/>
      <sheetName val="H6-2"/>
      <sheetName val="H7-2"/>
      <sheetName val="H8-2"/>
      <sheetName val="H9-2"/>
      <sheetName val="H10-2"/>
      <sheetName val="H11-2"/>
      <sheetName val="H12-2"/>
      <sheetName val="H13-2"/>
      <sheetName val="H14-2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体重と腹囲の関連"/>
      <sheetName val="血圧"/>
      <sheetName val="血糖（改善）"/>
      <sheetName val="血糖(改善なし)"/>
      <sheetName val="維持"/>
      <sheetName val="改善"/>
      <sheetName val="悪化"/>
      <sheetName val="ＬDLコレ(3次)"/>
      <sheetName val="中性脂肪(改善)"/>
      <sheetName val="ピポット"/>
      <sheetName val="比較"/>
      <sheetName val="Sheet2"/>
      <sheetName val="改善者 (2)"/>
      <sheetName val="改善者"/>
      <sheetName val="Sheet1"/>
      <sheetName val="個別事例から課題整理"/>
      <sheetName val="Jさん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Sheet1"/>
      <sheetName val="参照用シート"/>
      <sheetName val="使い方"/>
      <sheetName val="データ"/>
      <sheetName val="判定コード"/>
      <sheetName val="個人データ"/>
      <sheetName val="コレステロールバランスグラフ"/>
      <sheetName val="検査項目別リスク"/>
      <sheetName val="検査項目別リスク (10歳代毎集計)"/>
      <sheetName val="検査項目別リスク (10歳代毎～69歳集計) "/>
      <sheetName val="検査項目別リスク (～64歳集計)"/>
      <sheetName val="検査項目別リスク (65歳～集計)"/>
      <sheetName val="検査項目別リスク (10歳代毎～69歳集計)  (2)"/>
      <sheetName val="高血圧者の治療実態"/>
      <sheetName val="高血糖者の治療実態"/>
      <sheetName val="コレステロールバランス"/>
      <sheetName val="男女別リスク"/>
      <sheetName val="男女別治療疾病数"/>
      <sheetName val="4検診履歴"/>
      <sheetName val="5検診履歴"/>
      <sheetName val="6検診履歴"/>
      <sheetName val="7検診履歴"/>
      <sheetName val="8検診履歴"/>
      <sheetName val="9検診履歴"/>
      <sheetName val="10検診履歴"/>
      <sheetName val="11検診履歴"/>
      <sheetName val="12検診履歴"/>
      <sheetName val="13検診履歴"/>
      <sheetName val="13-75g履歴"/>
      <sheetName val="14検診履歴"/>
      <sheetName val="15検診履歴"/>
      <sheetName val="16検診履歴"/>
      <sheetName val="17検診履歴"/>
      <sheetName val="17-1検診履歴 "/>
    </sheetNames>
    <sheetDataSet>
      <sheetData sheetId="4">
        <row r="3">
          <cell r="K3" t="str">
            <v>大町１丁目</v>
          </cell>
          <cell r="L3" t="str">
            <v>菊池</v>
          </cell>
        </row>
        <row r="4">
          <cell r="K4" t="str">
            <v>大町２丁目</v>
          </cell>
          <cell r="L4" t="str">
            <v>菊池</v>
          </cell>
        </row>
        <row r="5">
          <cell r="K5" t="str">
            <v>大町３丁目</v>
          </cell>
          <cell r="L5" t="str">
            <v>菊池</v>
          </cell>
        </row>
        <row r="6">
          <cell r="K6" t="str">
            <v>大町４丁目</v>
          </cell>
          <cell r="L6" t="str">
            <v>菊池</v>
          </cell>
        </row>
        <row r="7">
          <cell r="K7" t="str">
            <v>大町５丁目</v>
          </cell>
          <cell r="L7" t="str">
            <v>菊池</v>
          </cell>
        </row>
        <row r="8">
          <cell r="K8" t="str">
            <v>南町１丁目</v>
          </cell>
          <cell r="L8" t="str">
            <v>杉原</v>
          </cell>
        </row>
        <row r="9">
          <cell r="K9" t="str">
            <v>南町２丁目</v>
          </cell>
          <cell r="L9" t="str">
            <v>杉原</v>
          </cell>
        </row>
        <row r="10">
          <cell r="K10" t="str">
            <v>南町３丁目</v>
          </cell>
          <cell r="L10" t="str">
            <v>杉原</v>
          </cell>
        </row>
        <row r="11">
          <cell r="K11" t="str">
            <v>緑町１丁目</v>
          </cell>
          <cell r="L11" t="str">
            <v>小山</v>
          </cell>
        </row>
        <row r="12">
          <cell r="K12" t="str">
            <v>緑町２丁目</v>
          </cell>
          <cell r="L12" t="str">
            <v>小山</v>
          </cell>
        </row>
        <row r="13">
          <cell r="K13" t="str">
            <v>緑町３丁目</v>
          </cell>
          <cell r="L13" t="str">
            <v>小山</v>
          </cell>
        </row>
        <row r="14">
          <cell r="K14" t="str">
            <v>桜町２丁目</v>
          </cell>
          <cell r="L14" t="str">
            <v>杉原</v>
          </cell>
        </row>
        <row r="15">
          <cell r="K15" t="str">
            <v>桜町３丁目</v>
          </cell>
          <cell r="L15" t="str">
            <v>杉原</v>
          </cell>
        </row>
        <row r="16">
          <cell r="K16" t="str">
            <v>丘町１丁目</v>
          </cell>
          <cell r="L16" t="str">
            <v>星野</v>
          </cell>
        </row>
        <row r="17">
          <cell r="K17" t="str">
            <v>丘町２丁目</v>
          </cell>
          <cell r="L17" t="str">
            <v>星野</v>
          </cell>
        </row>
        <row r="18">
          <cell r="K18" t="str">
            <v>丘町３丁目</v>
          </cell>
          <cell r="L18" t="str">
            <v>星野</v>
          </cell>
        </row>
        <row r="19">
          <cell r="K19" t="str">
            <v>丘町４丁目</v>
          </cell>
          <cell r="L19" t="str">
            <v>星野</v>
          </cell>
        </row>
        <row r="20">
          <cell r="K20" t="str">
            <v>向町１丁目</v>
          </cell>
          <cell r="L20" t="str">
            <v>菊池</v>
          </cell>
        </row>
        <row r="21">
          <cell r="K21" t="str">
            <v>東町１丁目</v>
          </cell>
          <cell r="L21" t="str">
            <v>奥野</v>
          </cell>
        </row>
        <row r="22">
          <cell r="K22" t="str">
            <v>東町２丁目</v>
          </cell>
          <cell r="L22" t="str">
            <v>奥野</v>
          </cell>
        </row>
        <row r="23">
          <cell r="K23" t="str">
            <v>東町３丁目</v>
          </cell>
          <cell r="L23" t="str">
            <v>奥野</v>
          </cell>
        </row>
        <row r="24">
          <cell r="K24" t="str">
            <v>東町４丁目</v>
          </cell>
          <cell r="L24" t="str">
            <v>奥野</v>
          </cell>
        </row>
        <row r="25">
          <cell r="K25" t="str">
            <v>東町５丁目</v>
          </cell>
          <cell r="L25" t="str">
            <v>奥野</v>
          </cell>
        </row>
        <row r="26">
          <cell r="K26" t="str">
            <v>新町１丁目</v>
          </cell>
          <cell r="L26" t="str">
            <v>星野</v>
          </cell>
        </row>
        <row r="27">
          <cell r="K27" t="str">
            <v>新町２丁目</v>
          </cell>
          <cell r="L27" t="str">
            <v>星野</v>
          </cell>
        </row>
        <row r="28">
          <cell r="K28" t="str">
            <v>新町３丁目</v>
          </cell>
          <cell r="L28" t="str">
            <v>星野</v>
          </cell>
        </row>
        <row r="29">
          <cell r="K29" t="str">
            <v>新町４丁目</v>
          </cell>
          <cell r="L29" t="str">
            <v>星野</v>
          </cell>
        </row>
        <row r="30">
          <cell r="K30" t="str">
            <v>新町５丁目</v>
          </cell>
          <cell r="L30" t="str">
            <v>星野</v>
          </cell>
        </row>
        <row r="31">
          <cell r="K31" t="str">
            <v>旭町１丁目</v>
          </cell>
          <cell r="L31" t="str">
            <v>菊池</v>
          </cell>
        </row>
        <row r="32">
          <cell r="K32" t="str">
            <v>旭町２丁目</v>
          </cell>
          <cell r="L32" t="str">
            <v>菊池</v>
          </cell>
        </row>
        <row r="33">
          <cell r="K33" t="str">
            <v>旭町３丁目</v>
          </cell>
          <cell r="L33" t="str">
            <v>菊池</v>
          </cell>
        </row>
        <row r="34">
          <cell r="K34" t="str">
            <v>旭町４丁目</v>
          </cell>
          <cell r="L34" t="str">
            <v>菊池</v>
          </cell>
        </row>
        <row r="35">
          <cell r="K35" t="str">
            <v>旭町５丁目</v>
          </cell>
          <cell r="L35" t="str">
            <v>菊池</v>
          </cell>
        </row>
        <row r="36">
          <cell r="K36" t="str">
            <v>宮町１丁目</v>
          </cell>
          <cell r="L36" t="str">
            <v>杉原</v>
          </cell>
        </row>
        <row r="37">
          <cell r="K37" t="str">
            <v>宮町２丁目</v>
          </cell>
          <cell r="L37" t="str">
            <v>杉原</v>
          </cell>
        </row>
        <row r="38">
          <cell r="K38" t="str">
            <v>宮町３丁目</v>
          </cell>
          <cell r="L38" t="str">
            <v>杉原</v>
          </cell>
        </row>
        <row r="39">
          <cell r="K39" t="str">
            <v>宮町４丁目</v>
          </cell>
          <cell r="L39" t="str">
            <v>杉原</v>
          </cell>
        </row>
        <row r="40">
          <cell r="K40" t="str">
            <v>宮町５丁目</v>
          </cell>
          <cell r="L40" t="str">
            <v>杉原</v>
          </cell>
        </row>
        <row r="41">
          <cell r="K41" t="str">
            <v>宮町６丁目</v>
          </cell>
          <cell r="L41" t="str">
            <v>杉原</v>
          </cell>
        </row>
        <row r="42">
          <cell r="K42" t="str">
            <v>本町１丁目</v>
          </cell>
          <cell r="L42" t="str">
            <v>小山</v>
          </cell>
        </row>
        <row r="43">
          <cell r="K43" t="str">
            <v>本町２丁目</v>
          </cell>
          <cell r="L43" t="str">
            <v>小山</v>
          </cell>
        </row>
        <row r="44">
          <cell r="K44" t="str">
            <v>本町３丁目</v>
          </cell>
          <cell r="L44" t="str">
            <v>小山</v>
          </cell>
        </row>
        <row r="45">
          <cell r="K45" t="str">
            <v>本町４丁目</v>
          </cell>
          <cell r="L45" t="str">
            <v>小山</v>
          </cell>
        </row>
        <row r="46">
          <cell r="K46" t="str">
            <v>本町５丁目</v>
          </cell>
          <cell r="L46" t="str">
            <v>小山</v>
          </cell>
        </row>
        <row r="47">
          <cell r="K47" t="str">
            <v>本町６丁目</v>
          </cell>
          <cell r="L47" t="str">
            <v>小山</v>
          </cell>
        </row>
        <row r="48">
          <cell r="K48" t="str">
            <v>富町１丁目</v>
          </cell>
          <cell r="L48" t="str">
            <v>小山</v>
          </cell>
        </row>
        <row r="49">
          <cell r="K49" t="str">
            <v>富町２丁目</v>
          </cell>
          <cell r="L49" t="str">
            <v>小山</v>
          </cell>
        </row>
        <row r="50">
          <cell r="K50" t="str">
            <v>富町３丁目</v>
          </cell>
          <cell r="L50" t="str">
            <v>小山</v>
          </cell>
        </row>
        <row r="51">
          <cell r="K51" t="str">
            <v>錦町１丁目</v>
          </cell>
          <cell r="L51" t="str">
            <v>杉原</v>
          </cell>
        </row>
        <row r="52">
          <cell r="K52" t="str">
            <v>錦町２丁目</v>
          </cell>
          <cell r="L52" t="str">
            <v>杉原</v>
          </cell>
        </row>
        <row r="53">
          <cell r="K53" t="str">
            <v>錦町３丁目</v>
          </cell>
          <cell r="L53" t="str">
            <v>杉原</v>
          </cell>
        </row>
        <row r="54">
          <cell r="K54" t="str">
            <v>中町１丁目</v>
          </cell>
          <cell r="L54" t="str">
            <v>岡崎</v>
          </cell>
        </row>
        <row r="55">
          <cell r="K55" t="str">
            <v>中町２丁目</v>
          </cell>
          <cell r="L55" t="str">
            <v>岡崎</v>
          </cell>
        </row>
        <row r="56">
          <cell r="K56" t="str">
            <v>中町３丁目</v>
          </cell>
          <cell r="L56" t="str">
            <v>岡崎</v>
          </cell>
        </row>
        <row r="57">
          <cell r="K57" t="str">
            <v>栄町１丁目</v>
          </cell>
          <cell r="L57" t="str">
            <v>奥野</v>
          </cell>
        </row>
        <row r="58">
          <cell r="K58" t="str">
            <v>栄町２丁目</v>
          </cell>
          <cell r="L58" t="str">
            <v>奥野</v>
          </cell>
        </row>
        <row r="59">
          <cell r="K59" t="str">
            <v>栄町３丁目</v>
          </cell>
          <cell r="L59" t="str">
            <v>奥野</v>
          </cell>
        </row>
        <row r="60">
          <cell r="K60" t="str">
            <v>泉町１丁目</v>
          </cell>
          <cell r="L60" t="str">
            <v>奥野</v>
          </cell>
        </row>
        <row r="61">
          <cell r="K61" t="str">
            <v>泉町２丁目</v>
          </cell>
          <cell r="L61" t="str">
            <v>奥野</v>
          </cell>
        </row>
        <row r="62">
          <cell r="K62" t="str">
            <v>泉町３丁目</v>
          </cell>
          <cell r="L62" t="str">
            <v>奥野</v>
          </cell>
        </row>
        <row r="63">
          <cell r="K63" t="str">
            <v>北町１丁目</v>
          </cell>
          <cell r="L63" t="str">
            <v>奥野</v>
          </cell>
        </row>
        <row r="64">
          <cell r="K64" t="str">
            <v>北町２丁目</v>
          </cell>
          <cell r="L64" t="str">
            <v>奥野</v>
          </cell>
        </row>
        <row r="65">
          <cell r="K65" t="str">
            <v>北町３丁目</v>
          </cell>
          <cell r="L65" t="str">
            <v>奥野</v>
          </cell>
        </row>
        <row r="66">
          <cell r="K66" t="str">
            <v>扇町１丁目</v>
          </cell>
          <cell r="L66" t="str">
            <v>奥野</v>
          </cell>
        </row>
        <row r="67">
          <cell r="K67" t="str">
            <v>扇町２丁目</v>
          </cell>
          <cell r="L67" t="str">
            <v>奥野</v>
          </cell>
        </row>
        <row r="68">
          <cell r="K68" t="str">
            <v>扇町３丁目</v>
          </cell>
          <cell r="L68" t="str">
            <v>奥野</v>
          </cell>
        </row>
        <row r="69">
          <cell r="K69" t="str">
            <v>西町１丁目</v>
          </cell>
          <cell r="L69" t="str">
            <v>星野</v>
          </cell>
        </row>
        <row r="70">
          <cell r="K70" t="str">
            <v>西町２丁目</v>
          </cell>
          <cell r="L70" t="str">
            <v>星野</v>
          </cell>
        </row>
        <row r="71">
          <cell r="K71" t="str">
            <v>西町３丁目</v>
          </cell>
          <cell r="L71" t="str">
            <v>星野</v>
          </cell>
        </row>
        <row r="72">
          <cell r="K72" t="str">
            <v>西町４丁目</v>
          </cell>
          <cell r="L72" t="str">
            <v>星野</v>
          </cell>
        </row>
        <row r="73">
          <cell r="K73" t="str">
            <v>光町１丁目</v>
          </cell>
          <cell r="L73" t="str">
            <v>杉原</v>
          </cell>
        </row>
        <row r="74">
          <cell r="K74" t="str">
            <v>光町２丁目</v>
          </cell>
          <cell r="L74" t="str">
            <v>杉原</v>
          </cell>
        </row>
        <row r="75">
          <cell r="K75" t="str">
            <v>光町３丁目</v>
          </cell>
          <cell r="L75" t="str">
            <v>杉原</v>
          </cell>
        </row>
        <row r="76">
          <cell r="K76" t="str">
            <v>清富</v>
          </cell>
          <cell r="L76" t="str">
            <v>杉原</v>
          </cell>
        </row>
        <row r="77">
          <cell r="K77" t="str">
            <v>清富</v>
          </cell>
          <cell r="L77" t="str">
            <v>杉原</v>
          </cell>
        </row>
        <row r="78">
          <cell r="K78" t="str">
            <v>日新</v>
          </cell>
          <cell r="L78" t="str">
            <v>杉原</v>
          </cell>
        </row>
        <row r="79">
          <cell r="K79" t="str">
            <v>草分東</v>
          </cell>
          <cell r="L79" t="str">
            <v>小山</v>
          </cell>
        </row>
        <row r="80">
          <cell r="K80" t="str">
            <v>草分東</v>
          </cell>
          <cell r="L80" t="str">
            <v>小山</v>
          </cell>
        </row>
        <row r="81">
          <cell r="K81" t="str">
            <v>草分東</v>
          </cell>
          <cell r="L81" t="str">
            <v>小山</v>
          </cell>
        </row>
        <row r="82">
          <cell r="K82" t="str">
            <v>草分西</v>
          </cell>
          <cell r="L82" t="str">
            <v>小山</v>
          </cell>
        </row>
        <row r="83">
          <cell r="K83" t="str">
            <v>草分西</v>
          </cell>
          <cell r="L83" t="str">
            <v>小山</v>
          </cell>
        </row>
        <row r="84">
          <cell r="K84" t="str">
            <v>草分西</v>
          </cell>
          <cell r="L84" t="str">
            <v>小山</v>
          </cell>
        </row>
        <row r="85">
          <cell r="K85" t="str">
            <v>里仁</v>
          </cell>
          <cell r="L85" t="str">
            <v>奥野</v>
          </cell>
        </row>
        <row r="86">
          <cell r="K86" t="str">
            <v>里仁</v>
          </cell>
          <cell r="L86" t="str">
            <v>奥野</v>
          </cell>
        </row>
        <row r="87">
          <cell r="K87" t="str">
            <v>里仁</v>
          </cell>
          <cell r="L87" t="str">
            <v>奥野</v>
          </cell>
        </row>
        <row r="88">
          <cell r="K88" t="str">
            <v>静修</v>
          </cell>
          <cell r="L88" t="str">
            <v>小山</v>
          </cell>
        </row>
        <row r="89">
          <cell r="K89" t="str">
            <v>静修</v>
          </cell>
          <cell r="L89" t="str">
            <v>小山</v>
          </cell>
        </row>
        <row r="90">
          <cell r="K90" t="str">
            <v>静修</v>
          </cell>
          <cell r="L90" t="str">
            <v>小山</v>
          </cell>
        </row>
        <row r="91">
          <cell r="K91" t="str">
            <v>江幌</v>
          </cell>
          <cell r="L91" t="str">
            <v>小山</v>
          </cell>
        </row>
        <row r="92">
          <cell r="K92" t="str">
            <v>江幌</v>
          </cell>
          <cell r="L92" t="str">
            <v>小山</v>
          </cell>
        </row>
        <row r="93">
          <cell r="K93" t="str">
            <v>江幌</v>
          </cell>
          <cell r="L93" t="str">
            <v>小山</v>
          </cell>
        </row>
        <row r="94">
          <cell r="K94" t="str">
            <v>江花</v>
          </cell>
          <cell r="L94" t="str">
            <v>杉原</v>
          </cell>
        </row>
        <row r="95">
          <cell r="K95" t="str">
            <v>江花</v>
          </cell>
          <cell r="L95" t="str">
            <v>杉原</v>
          </cell>
        </row>
        <row r="96">
          <cell r="K96" t="str">
            <v>江花</v>
          </cell>
          <cell r="L96" t="str">
            <v>杉原</v>
          </cell>
        </row>
        <row r="97">
          <cell r="K97" t="str">
            <v>日の出第１</v>
          </cell>
          <cell r="L97" t="str">
            <v>奥野</v>
          </cell>
        </row>
        <row r="98">
          <cell r="K98" t="str">
            <v>日の出第１</v>
          </cell>
          <cell r="L98" t="str">
            <v>奥野</v>
          </cell>
        </row>
        <row r="99">
          <cell r="K99" t="str">
            <v>日の出第１</v>
          </cell>
          <cell r="L99" t="str">
            <v>奥野</v>
          </cell>
        </row>
        <row r="100">
          <cell r="K100" t="str">
            <v>日の出第１</v>
          </cell>
          <cell r="L100" t="str">
            <v>奥野</v>
          </cell>
        </row>
        <row r="101">
          <cell r="K101" t="str">
            <v>日の出第２</v>
          </cell>
          <cell r="L101" t="str">
            <v>奥野</v>
          </cell>
        </row>
        <row r="102">
          <cell r="K102" t="str">
            <v>日の出第２</v>
          </cell>
          <cell r="L102" t="str">
            <v>奥野</v>
          </cell>
        </row>
        <row r="103">
          <cell r="K103" t="str">
            <v>日の出第２</v>
          </cell>
          <cell r="L103" t="str">
            <v>奥野</v>
          </cell>
        </row>
        <row r="104">
          <cell r="K104" t="str">
            <v>島津１</v>
          </cell>
          <cell r="L104" t="str">
            <v>星野</v>
          </cell>
        </row>
        <row r="105">
          <cell r="K105" t="str">
            <v>島津２</v>
          </cell>
          <cell r="L105" t="str">
            <v>星野</v>
          </cell>
        </row>
        <row r="106">
          <cell r="K106" t="str">
            <v>島津３</v>
          </cell>
          <cell r="L106" t="str">
            <v>星野</v>
          </cell>
        </row>
        <row r="107">
          <cell r="K107" t="str">
            <v>島津４</v>
          </cell>
          <cell r="L107" t="str">
            <v>星野</v>
          </cell>
        </row>
        <row r="108">
          <cell r="K108" t="str">
            <v>島津５</v>
          </cell>
          <cell r="L108" t="str">
            <v>星野</v>
          </cell>
        </row>
        <row r="109">
          <cell r="K109" t="str">
            <v>島津６</v>
          </cell>
          <cell r="L109" t="str">
            <v>星野</v>
          </cell>
        </row>
        <row r="110">
          <cell r="K110" t="str">
            <v>旭野</v>
          </cell>
          <cell r="L110" t="str">
            <v>菊池</v>
          </cell>
        </row>
        <row r="111">
          <cell r="K111" t="str">
            <v>旭野</v>
          </cell>
          <cell r="L111" t="str">
            <v>菊池</v>
          </cell>
        </row>
        <row r="112">
          <cell r="K112" t="str">
            <v>旭野</v>
          </cell>
          <cell r="L112" t="str">
            <v>菊池</v>
          </cell>
        </row>
        <row r="113">
          <cell r="K113" t="str">
            <v>富原</v>
          </cell>
          <cell r="L113" t="str">
            <v>星野</v>
          </cell>
        </row>
        <row r="114">
          <cell r="K114" t="str">
            <v>富原</v>
          </cell>
          <cell r="L114" t="str">
            <v>星野</v>
          </cell>
        </row>
        <row r="115">
          <cell r="K115" t="str">
            <v>富原</v>
          </cell>
          <cell r="L115" t="str">
            <v>星野</v>
          </cell>
        </row>
        <row r="116">
          <cell r="K116" t="str">
            <v>富原</v>
          </cell>
          <cell r="L116" t="str">
            <v>星野</v>
          </cell>
        </row>
        <row r="117">
          <cell r="K117" t="str">
            <v>東中第１</v>
          </cell>
          <cell r="L117" t="str">
            <v>菊池</v>
          </cell>
        </row>
        <row r="118">
          <cell r="K118" t="str">
            <v>東中第１</v>
          </cell>
          <cell r="L118" t="str">
            <v>菊池</v>
          </cell>
        </row>
        <row r="119">
          <cell r="K119" t="str">
            <v>東中第１</v>
          </cell>
          <cell r="L119" t="str">
            <v>菊池</v>
          </cell>
        </row>
        <row r="120">
          <cell r="K120" t="str">
            <v>東中第１</v>
          </cell>
          <cell r="L120" t="str">
            <v>菊池</v>
          </cell>
        </row>
        <row r="121">
          <cell r="K121" t="str">
            <v>東中第２</v>
          </cell>
          <cell r="L121" t="str">
            <v>菊池</v>
          </cell>
        </row>
        <row r="122">
          <cell r="K122" t="str">
            <v>東中第２</v>
          </cell>
          <cell r="L122" t="str">
            <v>菊池</v>
          </cell>
        </row>
        <row r="123">
          <cell r="K123" t="str">
            <v>東中第２</v>
          </cell>
          <cell r="L123" t="str">
            <v>菊池</v>
          </cell>
        </row>
        <row r="124">
          <cell r="K124" t="str">
            <v>東中第３</v>
          </cell>
          <cell r="L124" t="str">
            <v>菊池</v>
          </cell>
        </row>
        <row r="125">
          <cell r="K125" t="str">
            <v>東中第３</v>
          </cell>
          <cell r="L125" t="str">
            <v>菊池</v>
          </cell>
        </row>
        <row r="126">
          <cell r="K126" t="str">
            <v>東中第３</v>
          </cell>
          <cell r="L126" t="str">
            <v>菊池</v>
          </cell>
        </row>
        <row r="127">
          <cell r="K127" t="str">
            <v>東中東部</v>
          </cell>
          <cell r="L127" t="str">
            <v>菊池</v>
          </cell>
        </row>
        <row r="128">
          <cell r="K128" t="str">
            <v>東中東部</v>
          </cell>
          <cell r="L128" t="str">
            <v>菊池</v>
          </cell>
        </row>
        <row r="129">
          <cell r="K129" t="str">
            <v>東中東部</v>
          </cell>
          <cell r="L129" t="str">
            <v>菊池</v>
          </cell>
        </row>
      </sheetData>
      <sheetData sheetId="5">
        <row r="9">
          <cell r="O9">
            <v>0.5</v>
          </cell>
        </row>
        <row r="10">
          <cell r="O10" t="str">
            <v>要医療－治療継続</v>
          </cell>
        </row>
        <row r="11">
          <cell r="O11" t="str">
            <v>境界域高血圧要医療－治療継続</v>
          </cell>
          <cell r="P11">
            <v>0.501</v>
          </cell>
        </row>
        <row r="12">
          <cell r="O12" t="str">
            <v>境界域高血圧疑要医療－治療継続</v>
          </cell>
          <cell r="P12">
            <v>0.501</v>
          </cell>
        </row>
        <row r="13">
          <cell r="O13" t="str">
            <v>高血圧症要医療－治療継続</v>
          </cell>
          <cell r="P13">
            <v>0.501</v>
          </cell>
        </row>
        <row r="14">
          <cell r="O14" t="str">
            <v>高血圧症疑要医療－治療継続</v>
          </cell>
          <cell r="P14">
            <v>0.501</v>
          </cell>
        </row>
        <row r="15">
          <cell r="O15" t="str">
            <v>心臓病要医療－治療継続</v>
          </cell>
          <cell r="P15">
            <v>0.502</v>
          </cell>
        </row>
        <row r="16">
          <cell r="O16" t="str">
            <v>心臓病疑要医療－治療継続</v>
          </cell>
          <cell r="P16">
            <v>0.502</v>
          </cell>
        </row>
        <row r="17">
          <cell r="O17" t="str">
            <v>肝臓病要医療－治療継続</v>
          </cell>
          <cell r="P17">
            <v>0.503</v>
          </cell>
        </row>
        <row r="18">
          <cell r="O18" t="str">
            <v>肝臓病疑要医療－治療継続</v>
          </cell>
          <cell r="P18">
            <v>0.503</v>
          </cell>
        </row>
        <row r="19">
          <cell r="O19" t="str">
            <v>糖尿病境界型要医療－治療継続</v>
          </cell>
          <cell r="P19">
            <v>0.504</v>
          </cell>
        </row>
        <row r="20">
          <cell r="O20" t="str">
            <v>糖尿病境界型疑要医療－治療継続</v>
          </cell>
          <cell r="P20">
            <v>0.504</v>
          </cell>
        </row>
        <row r="21">
          <cell r="O21" t="str">
            <v>糖尿病要医療－治療継続</v>
          </cell>
          <cell r="P21">
            <v>0.504</v>
          </cell>
        </row>
        <row r="22">
          <cell r="O22" t="str">
            <v>糖尿病疑要医療－治療継続</v>
          </cell>
          <cell r="P22">
            <v>0.504</v>
          </cell>
        </row>
        <row r="23">
          <cell r="O23" t="str">
            <v>高脂血症要医療－治療継続</v>
          </cell>
          <cell r="P23">
            <v>0.505</v>
          </cell>
        </row>
        <row r="24">
          <cell r="O24" t="str">
            <v>高脂血症疑要医療－治療継続</v>
          </cell>
          <cell r="P24">
            <v>0.505</v>
          </cell>
        </row>
        <row r="25">
          <cell r="O25" t="str">
            <v>貧血症要医療－治療継続</v>
          </cell>
          <cell r="P25">
            <v>0.506</v>
          </cell>
        </row>
        <row r="26">
          <cell r="O26" t="str">
            <v>貧血症疑要医療－治療継続</v>
          </cell>
          <cell r="P26">
            <v>0.506</v>
          </cell>
        </row>
        <row r="27">
          <cell r="O27" t="str">
            <v>腎臓病要医療－治療継続</v>
          </cell>
          <cell r="P27">
            <v>0.507</v>
          </cell>
        </row>
        <row r="28">
          <cell r="O28" t="str">
            <v>腎臓病疑要医療－治療継続</v>
          </cell>
          <cell r="P28">
            <v>0.507</v>
          </cell>
        </row>
        <row r="29">
          <cell r="O29" t="str">
            <v>尿路炎症・結石要医療－治療継続</v>
          </cell>
          <cell r="P29">
            <v>0.5</v>
          </cell>
        </row>
        <row r="30">
          <cell r="O30" t="str">
            <v>尿路炎症・結石疑要医療－治療継続</v>
          </cell>
          <cell r="P30">
            <v>0.5</v>
          </cell>
        </row>
        <row r="31">
          <cell r="O31" t="str">
            <v>肥満要医療－治療継続</v>
          </cell>
          <cell r="P31">
            <v>0.5</v>
          </cell>
        </row>
        <row r="32">
          <cell r="O32" t="str">
            <v>動脈硬化性眼底変化要医療－治療継続</v>
          </cell>
          <cell r="P32">
            <v>0.5</v>
          </cell>
        </row>
        <row r="33">
          <cell r="O33" t="str">
            <v>眼疾患要医療－治療継続</v>
          </cell>
          <cell r="P33">
            <v>0.5</v>
          </cell>
        </row>
        <row r="34">
          <cell r="O34" t="str">
            <v>白血球減少要医療－治療継続</v>
          </cell>
          <cell r="P34">
            <v>0.5</v>
          </cell>
        </row>
        <row r="35">
          <cell r="O35" t="str">
            <v>白血球増多要医療－治療継続</v>
          </cell>
          <cell r="P35">
            <v>0.5</v>
          </cell>
        </row>
        <row r="36">
          <cell r="O36" t="str">
            <v>甲状線腫大要医療－治療継続</v>
          </cell>
          <cell r="P36">
            <v>0.5</v>
          </cell>
        </row>
        <row r="37">
          <cell r="O37" t="str">
            <v>低血圧症要医療－治療継続</v>
          </cell>
          <cell r="P37">
            <v>0.5</v>
          </cell>
        </row>
        <row r="38">
          <cell r="O38" t="str">
            <v>低血圧症疑い要医療－治療継続</v>
          </cell>
          <cell r="P38">
            <v>0.5</v>
          </cell>
        </row>
        <row r="39">
          <cell r="O39" t="str">
            <v>低コレステロール血症疑い要医療－治療継続</v>
          </cell>
          <cell r="P39">
            <v>0.5</v>
          </cell>
        </row>
        <row r="40">
          <cell r="O40" t="str">
            <v>HDL血症疑い要医療－治療継続</v>
          </cell>
          <cell r="P40">
            <v>0.5</v>
          </cell>
        </row>
        <row r="41">
          <cell r="O41" t="str">
            <v>腎性糖尿疑い要医療－治療継続</v>
          </cell>
          <cell r="P41">
            <v>0.5</v>
          </cell>
        </row>
        <row r="42">
          <cell r="O42" t="str">
            <v>前立腺肥大症要医療－治療継続</v>
          </cell>
          <cell r="P42">
            <v>0.5</v>
          </cell>
        </row>
        <row r="43">
          <cell r="O43" t="str">
            <v>前立腺肥大症疑い要医療－治療継続</v>
          </cell>
          <cell r="P43">
            <v>0.5</v>
          </cell>
        </row>
        <row r="44">
          <cell r="O44" t="str">
            <v>高尿酸血症要医療－治療継続</v>
          </cell>
          <cell r="P44">
            <v>0.508</v>
          </cell>
        </row>
        <row r="45">
          <cell r="O45" t="str">
            <v>高尿酸血症疑い要医療－治療継続</v>
          </cell>
          <cell r="P45">
            <v>0.508</v>
          </cell>
        </row>
        <row r="46">
          <cell r="O46" t="str">
            <v>多血症疑い要医療－治療継続</v>
          </cell>
          <cell r="P46">
            <v>0.5</v>
          </cell>
        </row>
        <row r="47">
          <cell r="O47" t="str">
            <v>呼吸器疾患要医療－治療継続</v>
          </cell>
          <cell r="P47">
            <v>0.5</v>
          </cell>
        </row>
        <row r="48">
          <cell r="O48" t="str">
            <v>呼吸器疾患疑い要医療－治療継続</v>
          </cell>
          <cell r="P48">
            <v>0.5</v>
          </cell>
        </row>
        <row r="49">
          <cell r="O49" t="str">
            <v>その他の疾患要医療－治療継続</v>
          </cell>
          <cell r="P49">
            <v>0.5</v>
          </cell>
        </row>
        <row r="50">
          <cell r="O50" t="str">
            <v>高血圧症治療中</v>
          </cell>
          <cell r="P50">
            <v>0.501</v>
          </cell>
        </row>
        <row r="51">
          <cell r="O51" t="str">
            <v>上室性期外収縮治療中</v>
          </cell>
          <cell r="P51">
            <v>0.502</v>
          </cell>
        </row>
        <row r="52">
          <cell r="O52" t="str">
            <v>心臓疾患治療中</v>
          </cell>
          <cell r="P52">
            <v>0.502</v>
          </cell>
        </row>
        <row r="53">
          <cell r="O53" t="str">
            <v>心電図異常治療中</v>
          </cell>
          <cell r="P53">
            <v>0.502</v>
          </cell>
        </row>
        <row r="54">
          <cell r="O54" t="str">
            <v>不整脈治療中</v>
          </cell>
          <cell r="P54">
            <v>0.502</v>
          </cell>
        </row>
        <row r="55">
          <cell r="O55" t="str">
            <v>狭心症治療中</v>
          </cell>
          <cell r="P55">
            <v>0.502</v>
          </cell>
        </row>
        <row r="56">
          <cell r="O56" t="str">
            <v>糖尿病治療中</v>
          </cell>
          <cell r="P56">
            <v>0.504</v>
          </cell>
        </row>
        <row r="57">
          <cell r="O57" t="str">
            <v>境界型糖尿病治療中</v>
          </cell>
          <cell r="P57">
            <v>0.504</v>
          </cell>
        </row>
        <row r="58">
          <cell r="O58" t="str">
            <v>糖代謝機能低下治療中</v>
          </cell>
          <cell r="P58">
            <v>0.504</v>
          </cell>
        </row>
        <row r="59">
          <cell r="O59" t="str">
            <v>糖代謝異常治療中</v>
          </cell>
          <cell r="P59">
            <v>0.504</v>
          </cell>
        </row>
        <row r="60">
          <cell r="O60" t="str">
            <v>耐糖能障害治療中</v>
          </cell>
          <cell r="P60">
            <v>0.504</v>
          </cell>
        </row>
        <row r="61">
          <cell r="O61" t="str">
            <v>高脂血症治療中</v>
          </cell>
          <cell r="P61">
            <v>0.505</v>
          </cell>
        </row>
        <row r="62">
          <cell r="O62" t="str">
            <v>高コレステロール血症治療中</v>
          </cell>
          <cell r="P62">
            <v>0.505</v>
          </cell>
        </row>
        <row r="63">
          <cell r="O63" t="str">
            <v>高中脂血症治療中</v>
          </cell>
          <cell r="P63">
            <v>0.505</v>
          </cell>
        </row>
        <row r="64">
          <cell r="O64" t="str">
            <v>低HDL血症治療中</v>
          </cell>
          <cell r="P64">
            <v>0.505</v>
          </cell>
        </row>
        <row r="65">
          <cell r="O65" t="str">
            <v>コレステロール高値治療中</v>
          </cell>
          <cell r="P65">
            <v>0.505</v>
          </cell>
        </row>
        <row r="66">
          <cell r="O66" t="str">
            <v>高LDLコレステロール血症治療中</v>
          </cell>
          <cell r="P66">
            <v>0.505</v>
          </cell>
        </row>
        <row r="67">
          <cell r="O67" t="str">
            <v>高尿酸血症治療中</v>
          </cell>
          <cell r="P67">
            <v>0.508</v>
          </cell>
        </row>
        <row r="68">
          <cell r="O68" t="str">
            <v>痛風治療中</v>
          </cell>
          <cell r="P68">
            <v>0.508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20"/>
      <sheetName val="H21"/>
      <sheetName val="H22"/>
      <sheetName val="H23"/>
      <sheetName val="貼付"/>
      <sheetName val="判定計算シート"/>
      <sheetName val="被保険者数入力"/>
      <sheetName val="Sheet2"/>
      <sheetName val="重症度分類①"/>
      <sheetName val="重症度分類②"/>
      <sheetName val="専門医受診"/>
      <sheetName val="一覧表"/>
      <sheetName val="腎-8"/>
      <sheetName val="腎-14"/>
      <sheetName val="構造図"/>
      <sheetName val="経年表"/>
    </sheetNames>
    <sheetDataSet>
      <sheetData sheetId="5">
        <row r="2">
          <cell r="BG2" t="str">
            <v/>
          </cell>
          <cell r="BH2" t="str">
            <v/>
          </cell>
          <cell r="BI2" t="str">
            <v/>
          </cell>
          <cell r="BJ2" t="str">
            <v/>
          </cell>
          <cell r="BK2">
            <v>0</v>
          </cell>
          <cell r="BL2">
            <v>0</v>
          </cell>
          <cell r="BM2" t="str">
            <v>情報提供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 t="str">
            <v/>
          </cell>
          <cell r="BS2" t="str">
            <v/>
          </cell>
          <cell r="BT2" t="str">
            <v/>
          </cell>
          <cell r="BU2">
            <v>0</v>
          </cell>
          <cell r="BV2">
            <v>0</v>
          </cell>
        </row>
        <row r="3"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>
            <v>0</v>
          </cell>
          <cell r="BL3">
            <v>0</v>
          </cell>
          <cell r="BM3" t="str">
            <v>情報提供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 t="str">
            <v/>
          </cell>
          <cell r="BS3" t="str">
            <v/>
          </cell>
          <cell r="BT3" t="str">
            <v/>
          </cell>
          <cell r="BU3">
            <v>0</v>
          </cell>
          <cell r="BV3">
            <v>0</v>
          </cell>
        </row>
        <row r="4"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>
            <v>0</v>
          </cell>
          <cell r="BL4">
            <v>0</v>
          </cell>
          <cell r="BM4" t="str">
            <v>情報提供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 t="str">
            <v/>
          </cell>
          <cell r="BS4" t="str">
            <v/>
          </cell>
          <cell r="BT4" t="str">
            <v/>
          </cell>
          <cell r="BU4">
            <v>0</v>
          </cell>
          <cell r="BV4">
            <v>0</v>
          </cell>
        </row>
        <row r="5"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>
            <v>0</v>
          </cell>
          <cell r="BL5">
            <v>0</v>
          </cell>
          <cell r="BM5" t="str">
            <v>情報提供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 t="str">
            <v/>
          </cell>
          <cell r="BS5" t="str">
            <v/>
          </cell>
          <cell r="BT5" t="str">
            <v/>
          </cell>
          <cell r="BU5">
            <v>0</v>
          </cell>
          <cell r="BV5">
            <v>0</v>
          </cell>
        </row>
        <row r="6"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>
            <v>0</v>
          </cell>
          <cell r="BL6">
            <v>0</v>
          </cell>
          <cell r="BM6" t="str">
            <v>情報提供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 t="str">
            <v/>
          </cell>
          <cell r="BS6" t="str">
            <v/>
          </cell>
          <cell r="BT6" t="str">
            <v/>
          </cell>
          <cell r="BU6">
            <v>0</v>
          </cell>
          <cell r="BV6">
            <v>0</v>
          </cell>
        </row>
        <row r="7"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>
            <v>0</v>
          </cell>
          <cell r="BL7">
            <v>0</v>
          </cell>
          <cell r="BM7" t="str">
            <v>情報提供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 t="str">
            <v/>
          </cell>
          <cell r="BS7" t="str">
            <v/>
          </cell>
          <cell r="BT7" t="str">
            <v/>
          </cell>
          <cell r="BU7">
            <v>0</v>
          </cell>
          <cell r="BV7">
            <v>0</v>
          </cell>
        </row>
        <row r="8"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>情報提供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 t="str">
            <v/>
          </cell>
          <cell r="BS8" t="str">
            <v/>
          </cell>
          <cell r="BT8" t="str">
            <v/>
          </cell>
          <cell r="BU8">
            <v>0</v>
          </cell>
          <cell r="BV8">
            <v>0</v>
          </cell>
        </row>
        <row r="9"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>
            <v>0</v>
          </cell>
          <cell r="BL9">
            <v>0</v>
          </cell>
          <cell r="BM9" t="str">
            <v>情報提供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 t="str">
            <v/>
          </cell>
          <cell r="BS9" t="str">
            <v/>
          </cell>
          <cell r="BT9" t="str">
            <v/>
          </cell>
          <cell r="BU9">
            <v>0</v>
          </cell>
          <cell r="BV9">
            <v>0</v>
          </cell>
        </row>
        <row r="10"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>情報提供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 t="str">
            <v/>
          </cell>
          <cell r="BS10" t="str">
            <v/>
          </cell>
          <cell r="BT10" t="str">
            <v/>
          </cell>
          <cell r="BU10">
            <v>0</v>
          </cell>
          <cell r="BV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G61"/>
  <sheetViews>
    <sheetView tabSelected="1" zoomScalePageLayoutView="0" workbookViewId="0" topLeftCell="A1">
      <selection activeCell="O2" sqref="O2"/>
    </sheetView>
  </sheetViews>
  <sheetFormatPr defaultColWidth="9.00390625" defaultRowHeight="13.5"/>
  <cols>
    <col min="1" max="1" width="0.6171875" style="3" customWidth="1"/>
    <col min="2" max="2" width="3.375" style="1" customWidth="1"/>
    <col min="3" max="3" width="4.50390625" style="3" customWidth="1"/>
    <col min="4" max="5" width="4.625" style="3" customWidth="1"/>
    <col min="6" max="6" width="8.375" style="3" customWidth="1"/>
    <col min="7" max="7" width="7.375" style="3" customWidth="1"/>
    <col min="8" max="8" width="8.625" style="3" customWidth="1"/>
    <col min="9" max="25" width="9.375" style="3" customWidth="1"/>
    <col min="26" max="26" width="9.00390625" style="3" customWidth="1"/>
    <col min="27" max="27" width="5.875" style="5" hidden="1" customWidth="1"/>
    <col min="28" max="30" width="6.25390625" style="5" hidden="1" customWidth="1"/>
    <col min="31" max="32" width="6.25390625" style="6" hidden="1" customWidth="1"/>
    <col min="33" max="33" width="9.00390625" style="3" hidden="1" customWidth="1"/>
    <col min="34" max="34" width="8.00390625" style="5" hidden="1" customWidth="1"/>
    <col min="35" max="36" width="5.25390625" style="2" hidden="1" customWidth="1"/>
    <col min="37" max="38" width="5.25390625" style="5" hidden="1" customWidth="1"/>
    <col min="39" max="52" width="5.25390625" style="2" hidden="1" customWidth="1"/>
    <col min="53" max="58" width="5.25390625" style="2" customWidth="1"/>
    <col min="59" max="59" width="9.00390625" style="2" customWidth="1"/>
    <col min="60" max="16384" width="9.00390625" style="3" customWidth="1"/>
  </cols>
  <sheetData>
    <row r="1" spans="2:12" ht="30" customHeight="1">
      <c r="B1" s="87" t="s">
        <v>110</v>
      </c>
      <c r="C1" s="2"/>
      <c r="D1" s="2"/>
      <c r="E1" s="2"/>
      <c r="F1" s="2"/>
      <c r="G1" s="2"/>
      <c r="L1" s="4"/>
    </row>
    <row r="2" spans="2:59" s="10" customFormat="1" ht="24.75" customHeight="1" thickBot="1">
      <c r="B2" s="42" t="s">
        <v>18</v>
      </c>
      <c r="C2" s="42"/>
      <c r="D2" s="43"/>
      <c r="E2" s="43"/>
      <c r="F2" s="43"/>
      <c r="G2" s="43"/>
      <c r="H2" s="7" t="s">
        <v>19</v>
      </c>
      <c r="I2" s="8"/>
      <c r="J2" s="9" t="s">
        <v>0</v>
      </c>
      <c r="L2" s="11" t="s">
        <v>64</v>
      </c>
      <c r="M2" s="11" t="s">
        <v>65</v>
      </c>
      <c r="AC2" s="12"/>
      <c r="AD2" s="12"/>
      <c r="AE2" s="11"/>
      <c r="AF2" s="11"/>
      <c r="AH2" s="12"/>
      <c r="AI2" s="13"/>
      <c r="AJ2" s="13"/>
      <c r="AK2" s="12"/>
      <c r="AL2" s="12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</row>
    <row r="3" spans="3:7" ht="6" customHeight="1" thickTop="1">
      <c r="C3" s="14"/>
      <c r="E3" s="15"/>
      <c r="G3" s="14"/>
    </row>
    <row r="4" spans="2:32" ht="19.5" customHeight="1">
      <c r="B4" s="44" t="s">
        <v>20</v>
      </c>
      <c r="C4" s="45"/>
      <c r="D4" s="45"/>
      <c r="E4" s="45"/>
      <c r="F4" s="45"/>
      <c r="G4" s="46"/>
      <c r="H4" s="16" t="s">
        <v>21</v>
      </c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AA4" s="19" t="s">
        <v>21</v>
      </c>
      <c r="AB4" s="19">
        <f>IF(ISERROR(VLOOKUP('[4]腎-8'!$CB$31,'[4]H20'!$A$2:$AQ$65536,3,FALSE)),0,(VLOOKUP('[4]腎-8'!$CB$31,'[4]H20'!$A$2:$AQ$65536,3,FALSE)))</f>
        <v>0</v>
      </c>
      <c r="AC4" s="19">
        <f>IF(ISERROR(VLOOKUP('[4]腎-8'!$CB$31,'[4]H21'!$A$2:$AQ$65536,3,FALSE)),0,(VLOOKUP('[4]腎-8'!$CB$31,'[4]H21'!$A$2:$AQ$65536,3,FALSE)))</f>
        <v>0</v>
      </c>
      <c r="AD4" s="19">
        <f>IF(ISERROR(VLOOKUP('[4]腎-8'!$CB$31,'[4]H22'!$A$2:$AQ$65536,3,FALSE)),0,(VLOOKUP('[4]腎-8'!$CB$31,'[4]H22'!$A$2:$AQ$65536,3,FALSE)))</f>
        <v>0</v>
      </c>
      <c r="AE4" s="19">
        <f>IF(ISERROR(VLOOKUP('[4]腎-8'!$CB$31,'[4]H23'!$A$2:$AQ$65536,3,FALSE)),0,(VLOOKUP('[4]腎-8'!$CB$31,'[4]H23'!$A$2:$AQ$65536,3,FALSE)))</f>
        <v>0</v>
      </c>
      <c r="AF4" s="19">
        <f>IF(ISERROR(VLOOKUP('[4]腎-8'!$CB$31,'[4]貼付'!$A$2:$AQ$65536,3,FALSE)),0,(VLOOKUP('[4]腎-8'!$CB$31,'[4]貼付'!$A$2:$AQ$65536,3,FALSE)))</f>
        <v>0</v>
      </c>
    </row>
    <row r="5" spans="2:32" ht="19.5" customHeight="1">
      <c r="B5" s="47"/>
      <c r="C5" s="48"/>
      <c r="D5" s="48"/>
      <c r="E5" s="48"/>
      <c r="F5" s="48"/>
      <c r="G5" s="49"/>
      <c r="H5" s="20" t="s">
        <v>1</v>
      </c>
      <c r="I5" s="21"/>
      <c r="J5" s="21"/>
      <c r="K5" s="21"/>
      <c r="L5" s="21"/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AA5" s="19" t="s">
        <v>50</v>
      </c>
      <c r="AB5" s="19"/>
      <c r="AC5" s="19"/>
      <c r="AD5" s="19"/>
      <c r="AE5" s="19"/>
      <c r="AF5" s="19"/>
    </row>
    <row r="6" spans="2:25" ht="19.5" customHeight="1">
      <c r="B6" s="47"/>
      <c r="C6" s="48"/>
      <c r="D6" s="48"/>
      <c r="E6" s="48"/>
      <c r="F6" s="48"/>
      <c r="G6" s="49"/>
      <c r="H6" s="20" t="s">
        <v>27</v>
      </c>
      <c r="I6" s="23"/>
      <c r="J6" s="23"/>
      <c r="K6" s="23"/>
      <c r="L6" s="23"/>
      <c r="M6" s="2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25" ht="19.5" customHeight="1">
      <c r="B7" s="47"/>
      <c r="C7" s="48"/>
      <c r="D7" s="48"/>
      <c r="E7" s="48"/>
      <c r="F7" s="48"/>
      <c r="G7" s="49"/>
      <c r="H7" s="20" t="s">
        <v>2</v>
      </c>
      <c r="I7" s="20"/>
      <c r="J7" s="20"/>
      <c r="K7" s="20"/>
      <c r="L7" s="20"/>
      <c r="M7" s="20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2:32" ht="19.5" customHeight="1">
      <c r="B8" s="50" t="s">
        <v>28</v>
      </c>
      <c r="C8" s="50"/>
      <c r="D8" s="50"/>
      <c r="E8" s="50"/>
      <c r="F8" s="50"/>
      <c r="G8" s="50" t="s">
        <v>3</v>
      </c>
      <c r="H8" s="50"/>
      <c r="I8" s="19"/>
      <c r="J8" s="19"/>
      <c r="K8" s="19"/>
      <c r="L8" s="19"/>
      <c r="M8" s="19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AA8" s="19"/>
      <c r="AB8" s="19" t="s">
        <v>22</v>
      </c>
      <c r="AC8" s="19" t="s">
        <v>23</v>
      </c>
      <c r="AD8" s="19" t="s">
        <v>24</v>
      </c>
      <c r="AE8" s="19" t="s">
        <v>25</v>
      </c>
      <c r="AF8" s="19" t="s">
        <v>26</v>
      </c>
    </row>
    <row r="9" spans="2:32" ht="25.5" customHeight="1">
      <c r="B9" s="51" t="s">
        <v>67</v>
      </c>
      <c r="C9" s="52" t="s">
        <v>29</v>
      </c>
      <c r="D9" s="50"/>
      <c r="E9" s="50" t="s">
        <v>96</v>
      </c>
      <c r="F9" s="50"/>
      <c r="G9" s="53"/>
      <c r="H9" s="53"/>
      <c r="I9" s="17"/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AA9" s="19" t="s">
        <v>4</v>
      </c>
      <c r="AB9" s="19">
        <f>IF(ISERROR(VLOOKUP('[4]腎-8'!$CB$31,'[4]H20'!$A$2:$AQ$65536,5,FALSE)),0,(VLOOKUP('[4]腎-8'!$CB$31,'[4]H20'!$A$2:$AQ$65536,5,FALSE)))</f>
        <v>0</v>
      </c>
      <c r="AC9" s="19">
        <f>IF(ISERROR(VLOOKUP('[4]腎-8'!$CB$31,'[4]H21'!$A$2:$AQ$65536,5,FALSE)),0,(VLOOKUP('[4]腎-8'!$CB$31,'[4]H21'!$A$2:$AQ$65536,5,FALSE)))</f>
        <v>0</v>
      </c>
      <c r="AD9" s="19">
        <f>IF(ISERROR(VLOOKUP('[4]腎-8'!$CB$31,'[4]H22'!$A$2:$AQ$65536,5,FALSE)),0,(VLOOKUP('[4]腎-8'!$CB$31,'[4]H22'!$A$2:$AQ$65536,5,FALSE)))</f>
        <v>0</v>
      </c>
      <c r="AE9" s="19">
        <f>IF(ISERROR(VLOOKUP('[4]腎-8'!$CB$31,'[4]H23'!$A$2:$AQ$65536,5,FALSE)),0,(VLOOKUP('[4]腎-8'!$CB$31,'[4]H23'!$A$2:$AQ$65536,5,FALSE)))</f>
        <v>0</v>
      </c>
      <c r="AF9" s="19">
        <f>IF(ISERROR(VLOOKUP('[4]腎-8'!$CB$31,'[4]貼付'!$A$2:$AQ$65536,5,FALSE)),0,(VLOOKUP('[4]腎-8'!$CB$31,'[4]貼付'!$A$2:$AQ$65536,5,FALSE)))</f>
        <v>0</v>
      </c>
    </row>
    <row r="10" spans="2:32" ht="25.5" customHeight="1">
      <c r="B10" s="51"/>
      <c r="C10" s="50"/>
      <c r="D10" s="50"/>
      <c r="E10" s="50" t="s">
        <v>97</v>
      </c>
      <c r="F10" s="50"/>
      <c r="G10" s="53"/>
      <c r="H10" s="53"/>
      <c r="I10" s="17"/>
      <c r="J10" s="17"/>
      <c r="K10" s="17"/>
      <c r="L10" s="17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AA10" s="19" t="s">
        <v>5</v>
      </c>
      <c r="AB10" s="19">
        <f>IF(ISERROR(VLOOKUP('[4]腎-8'!$CB$31,'[4]H20'!$A$2:$AQ$65536,6,FALSE)),0,(VLOOKUP('[4]腎-8'!$CB$31,'[4]H20'!$A$2:$AQ$65536,6,FALSE)))</f>
        <v>0</v>
      </c>
      <c r="AC10" s="19">
        <f>IF(ISERROR(VLOOKUP('[4]腎-8'!$CB$31,'[4]H21'!$A$2:$AQ$65536,6,FALSE)),0,(VLOOKUP('[4]腎-8'!$CB$31,'[4]H21'!$A$2:$AQ$65536,6,FALSE)))</f>
        <v>0</v>
      </c>
      <c r="AD10" s="19">
        <f>IF(ISERROR(VLOOKUP('[4]腎-8'!$CB$31,'[4]H22'!$A$2:$AQ$65536,6,FALSE)),0,(VLOOKUP('[4]腎-8'!$CB$31,'[4]H22'!$A$2:$AQ$65536,6,FALSE)))</f>
        <v>0</v>
      </c>
      <c r="AE10" s="19">
        <f>IF(ISERROR(VLOOKUP('[4]腎-8'!$CB$31,'[4]H23'!$A$2:$AQ$65536,6,FALSE)),0,(VLOOKUP('[4]腎-8'!$CB$31,'[4]H23'!$A$2:$AQ$65536,6,FALSE)))</f>
        <v>0</v>
      </c>
      <c r="AF10" s="19">
        <f>IF(ISERROR(VLOOKUP('[4]腎-8'!$CB$31,'[4]貼付'!$A$2:$AQ$65536,6,FALSE)),0,(VLOOKUP('[4]腎-8'!$CB$31,'[4]貼付'!$A$2:$AQ$65536,6,FALSE)))</f>
        <v>0</v>
      </c>
    </row>
    <row r="11" spans="2:39" ht="25.5" customHeight="1">
      <c r="B11" s="51"/>
      <c r="C11" s="50"/>
      <c r="D11" s="50"/>
      <c r="E11" s="50" t="s">
        <v>30</v>
      </c>
      <c r="F11" s="50"/>
      <c r="G11" s="53" t="s">
        <v>6</v>
      </c>
      <c r="H11" s="53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AA11" s="19" t="s">
        <v>30</v>
      </c>
      <c r="AB11" s="19">
        <f>IF(ISERROR(VLOOKUP('[4]腎-8'!$CB$31,'[4]H20'!$A$2:$AQ$65536,24,FALSE)),0,(VLOOKUP('[4]腎-8'!$CB$31,'[4]H20'!$A$2:$AQ$65536,24,FALSE)))</f>
        <v>0</v>
      </c>
      <c r="AC11" s="19">
        <f>IF(ISERROR(VLOOKUP('[4]腎-8'!$CB$31,'[4]H21'!$A$2:$AQ$65536,24,FALSE)),0,(VLOOKUP('[4]腎-8'!$CB$31,'[4]H21'!$A$2:$AQ$65536,24,FALSE)))</f>
        <v>0</v>
      </c>
      <c r="AD11" s="19">
        <f>IF(ISERROR(VLOOKUP('[4]腎-8'!$CB$31,'[4]H22'!$A$2:$AQ$65536,24,FALSE)),0,(VLOOKUP('[4]腎-8'!$CB$31,'[4]H22'!$A$2:$AQ$65536,24,FALSE)))</f>
        <v>0</v>
      </c>
      <c r="AE11" s="19">
        <f>IF(ISERROR(VLOOKUP('[4]腎-8'!$CB$31,'[4]H23'!$A$2:$AQ$65536,24,FALSE)),0,(VLOOKUP('[4]腎-8'!$CB$31,'[4]H23'!$A$2:$AQ$65536,24,FALSE)))</f>
        <v>0</v>
      </c>
      <c r="AF11" s="19">
        <f>IF(ISERROR(VLOOKUP('[4]腎-8'!$CB$31,'[4]貼付'!$A$2:$AQ$65536,24,FALSE)),0,(VLOOKUP('[4]腎-8'!$CB$31,'[4]貼付'!$A$2:$AQ$65536,24,FALSE)))</f>
        <v>0</v>
      </c>
      <c r="AH11" s="19"/>
      <c r="AI11" s="19" t="s">
        <v>22</v>
      </c>
      <c r="AJ11" s="19" t="s">
        <v>23</v>
      </c>
      <c r="AK11" s="19" t="s">
        <v>24</v>
      </c>
      <c r="AL11" s="19" t="s">
        <v>25</v>
      </c>
      <c r="AM11" s="19" t="s">
        <v>51</v>
      </c>
    </row>
    <row r="12" spans="2:39" ht="25.5" customHeight="1">
      <c r="B12" s="51"/>
      <c r="C12" s="50"/>
      <c r="D12" s="50"/>
      <c r="E12" s="50" t="s">
        <v>98</v>
      </c>
      <c r="F12" s="50"/>
      <c r="G12" s="54" t="s">
        <v>106</v>
      </c>
      <c r="H12" s="54"/>
      <c r="I12" s="17"/>
      <c r="J12" s="17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AA12" s="19" t="s">
        <v>9</v>
      </c>
      <c r="AB12" s="19">
        <f>IF(ISERROR(VLOOKUP('[4]腎-8'!$CB$31,'[4]H20'!$A$2:$AQ$65536,23,FALSE)),0,(VLOOKUP('[4]腎-8'!$CB$31,'[4]H20'!$A$2:$AQ$65536,23,FALSE)))</f>
        <v>0</v>
      </c>
      <c r="AC12" s="19">
        <f>IF(ISERROR(VLOOKUP('[4]腎-8'!$CB$31,'[4]H21'!$A$2:$AQ$65536,23,FALSE)),0,(VLOOKUP('[4]腎-8'!$CB$31,'[4]H21'!$A$2:$AQ$65536,23,FALSE)))</f>
        <v>0</v>
      </c>
      <c r="AD12" s="19">
        <f>IF(ISERROR(VLOOKUP('[4]腎-8'!$CB$31,'[4]H22'!$A$2:$AQ$65536,23,FALSE)),0,(VLOOKUP('[4]腎-8'!$CB$31,'[4]H22'!$A$2:$AQ$65536,23,FALSE)))</f>
        <v>0</v>
      </c>
      <c r="AE12" s="19">
        <f>IF(ISERROR(VLOOKUP('[4]腎-8'!$CB$31,'[4]H23'!$A$2:$AQ$65536,23,FALSE)),0,(VLOOKUP('[4]腎-8'!$CB$31,'[4]H23'!$A$2:$AQ$65536,23,FALSE)))</f>
        <v>0</v>
      </c>
      <c r="AF12" s="19">
        <f>IF(ISERROR(VLOOKUP('[4]腎-8'!$CB$31,'[4]貼付'!$A$2:$AQ$65536,23,FALSE)),0,(VLOOKUP('[4]腎-8'!$CB$31,'[4]貼付'!$A$2:$AQ$65536,23,FALSE)))</f>
        <v>0</v>
      </c>
      <c r="AH12" s="19" t="s">
        <v>46</v>
      </c>
      <c r="AI12" s="19">
        <f>IF(AND($I$2="男",AB12&gt;=85),1,IF(AND($I$2="女",AB12&gt;=90),1,""))</f>
      </c>
      <c r="AJ12" s="19">
        <f>IF(AND($I$2="男",AC12&gt;=85),1,IF(AND($I$2="女",AC12&gt;=90),1,""))</f>
      </c>
      <c r="AK12" s="19">
        <f>IF(AND($I$2="男",AD12&gt;=85),1,IF(AND($I$2="女",AD12&gt;=90),1,""))</f>
      </c>
      <c r="AL12" s="19">
        <f>IF(AND($I$2="男",AE12&gt;=85),1,IF(AND($I$2="女",AE12&gt;=90),1,""))</f>
      </c>
      <c r="AM12" s="19">
        <f>IF(AND($I$2="男",AF12&gt;=85),1,IF(AND($I$2="女",AF12&gt;=90),1,""))</f>
      </c>
    </row>
    <row r="13" spans="2:39" ht="25.5" customHeight="1">
      <c r="B13" s="51"/>
      <c r="C13" s="55" t="s">
        <v>7</v>
      </c>
      <c r="D13" s="51" t="s">
        <v>8</v>
      </c>
      <c r="E13" s="50" t="s">
        <v>10</v>
      </c>
      <c r="F13" s="50"/>
      <c r="G13" s="54" t="s">
        <v>31</v>
      </c>
      <c r="H13" s="54"/>
      <c r="I13" s="17"/>
      <c r="J13" s="17"/>
      <c r="K13" s="17"/>
      <c r="L13" s="17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AA13" s="19" t="s">
        <v>69</v>
      </c>
      <c r="AB13" s="19">
        <f>IF(ISERROR(VLOOKUP('[4]腎-8'!$CB$31,'[4]H20'!$A$2:$AQ$65536,19,FALSE)),0,(VLOOKUP('[4]腎-8'!$CB$31,'[4]H20'!$A$2:$AQ$65536,19,FALSE)))</f>
        <v>0</v>
      </c>
      <c r="AC13" s="19">
        <f>IF(ISERROR(VLOOKUP('[4]腎-8'!$CB$31,'[4]H21'!$A$2:$AQ$65536,19,FALSE)),0,(VLOOKUP('[4]腎-8'!$CB$31,'[4]H21'!$A$2:$AQ$65536,19,FALSE)))</f>
        <v>0</v>
      </c>
      <c r="AD13" s="19">
        <f>IF(ISERROR(VLOOKUP('[4]腎-8'!$CB$31,'[4]H22'!$A$2:$AQ$65536,19,FALSE)),0,(VLOOKUP('[4]腎-8'!$CB$31,'[4]H22'!$A$2:$AQ$65536,19,FALSE)))</f>
        <v>0</v>
      </c>
      <c r="AE13" s="19">
        <f>IF(ISERROR(VLOOKUP('[4]腎-8'!$CB$31,'[4]H23'!$A$2:$AQ$65536,19,FALSE)),0,(VLOOKUP('[4]腎-8'!$CB$31,'[4]H23'!$A$2:$AQ$65536,19,FALSE)))</f>
        <v>0</v>
      </c>
      <c r="AF13" s="19">
        <f>IF(ISERROR(VLOOKUP('[4]腎-8'!$CB$31,'[4]貼付'!$A$2:$AQ$65536,19,FALSE)),0,(VLOOKUP('[4]腎-8'!$CB$31,'[4]貼付'!$A$2:$AQ$65536,19,FALSE)))</f>
        <v>0</v>
      </c>
      <c r="AH13" s="19" t="s">
        <v>47</v>
      </c>
      <c r="AI13" s="19">
        <f>IF(AND(I8="空腹",I21&gt;=100,I21&lt;126),1,IF(AND(I8="空腹",I21&gt;=126),2,IF(AND(I8="食後",I21&gt;=140,I21&lt;200),1,IF(AND(I8="食後",I21&gt;=200),2,0))))</f>
        <v>0</v>
      </c>
      <c r="AJ13" s="19">
        <f>IF(AND(J8="空腹",J21&gt;=100,J21&lt;126),1,IF(AND(J8="空腹",J21&gt;=126),2,IF(AND(J8="食後",J21&gt;=140,J21&lt;200),1,IF(AND(J8="食後",J21&gt;=200),2,0))))</f>
        <v>0</v>
      </c>
      <c r="AK13" s="19">
        <f>IF(AND(K8="空腹",K21&gt;=100,K21&lt;126),1,IF(AND(K8="空腹",K21&gt;=126),2,IF(AND(K8="食後",K21&gt;=140,K21&lt;200),1,IF(AND(K8="食後",K21&gt;=200),2,0))))</f>
        <v>0</v>
      </c>
      <c r="AL13" s="19">
        <f>IF(AND(L8="空腹",L21&gt;=100,L21&lt;126),1,IF(AND(L8="空腹",L21&gt;=126),2,IF(AND(L8="食後",L21&gt;=140,L21&lt;200),1,IF(AND(L8="食後",L21&gt;=200),2,0))))</f>
        <v>0</v>
      </c>
      <c r="AM13" s="19">
        <f>IF(AND(M8="空腹",M21&gt;=100,M21&lt;126),1,IF(AND(M8="空腹",M21&gt;=126),2,IF(AND(M8="食後",M21&gt;=140,M21&lt;200),1,IF(AND(M8="食後",M21&gt;=200),2,0))))</f>
        <v>0</v>
      </c>
    </row>
    <row r="14" spans="2:39" ht="25.5" customHeight="1">
      <c r="B14" s="51"/>
      <c r="C14" s="56"/>
      <c r="D14" s="51"/>
      <c r="E14" s="50" t="s">
        <v>70</v>
      </c>
      <c r="F14" s="50"/>
      <c r="G14" s="53" t="s">
        <v>71</v>
      </c>
      <c r="H14" s="53"/>
      <c r="I14" s="17"/>
      <c r="J14" s="17"/>
      <c r="K14" s="17"/>
      <c r="L14" s="17"/>
      <c r="M14" s="1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AA14" s="19" t="s">
        <v>72</v>
      </c>
      <c r="AB14" s="19">
        <f>IF(ISERROR(VLOOKUP('[4]腎-8'!$CB$31,'[4]H20'!$A$2:$AQ$65536,18,FALSE)),0,(VLOOKUP('[4]腎-8'!$CB$31,'[4]H20'!$A$2:$AQ$65536,18,FALSE)))</f>
        <v>0</v>
      </c>
      <c r="AC14" s="19">
        <f>IF(ISERROR(VLOOKUP('[4]腎-8'!$CB$31,'[4]H21'!$A$2:$AQ$65536,18,FALSE)),0,(VLOOKUP('[4]腎-8'!$CB$31,'[4]H21'!$A$2:$AQ$65536,18,FALSE)))</f>
        <v>0</v>
      </c>
      <c r="AD14" s="19">
        <f>IF(ISERROR(VLOOKUP('[4]腎-8'!$CB$31,'[4]H22'!$A$2:$AQ$65536,18,FALSE)),0,(VLOOKUP('[4]腎-8'!$CB$31,'[4]H22'!$A$2:$AQ$65536,18,FALSE)))</f>
        <v>0</v>
      </c>
      <c r="AE14" s="19">
        <f>IF(ISERROR(VLOOKUP('[4]腎-8'!$CB$31,'[4]H23'!$A$2:$AQ$65536,18,FALSE)),0,(VLOOKUP('[4]腎-8'!$CB$31,'[4]H23'!$A$2:$AQ$65536,18,FALSE)))</f>
        <v>0</v>
      </c>
      <c r="AF14" s="19">
        <f>IF(ISERROR(VLOOKUP('[4]腎-8'!$CB$31,'[4]貼付'!$A$2:$AQ$65536,18,FALSE)),0,(VLOOKUP('[4]腎-8'!$CB$31,'[4]貼付'!$A$2:$AQ$65536,18,FALSE)))</f>
        <v>0</v>
      </c>
      <c r="AH14" s="19" t="s">
        <v>52</v>
      </c>
      <c r="AI14" s="19">
        <f>IF(AND(I24&lt;99,I24&gt;=2),2,IF(AND($I$2="男",I24&lt;2,I24&gt;=1.1),1,IF(AND($I$2="女",I24&lt;2,I24&gt;=0.8),1,0)))</f>
        <v>0</v>
      </c>
      <c r="AJ14" s="19">
        <f>IF(AND(J24&lt;99,J24&gt;=2),2,IF(AND($I$2="男",J24&lt;2,J24&gt;=1.1),1,IF(AND($I$2="女",J24&lt;2,J24&gt;=0.8),1,0)))</f>
        <v>0</v>
      </c>
      <c r="AK14" s="19">
        <f>IF(AND(K24&lt;99,K24&gt;=2),2,IF(AND($I$2="男",K24&lt;2,K24&gt;=1.1),1,IF(AND($I$2="女",K24&lt;2,K24&gt;=0.8),1,0)))</f>
        <v>0</v>
      </c>
      <c r="AL14" s="19">
        <f>IF(AND(L24&lt;99,L24&gt;=2),2,IF(AND($I$2="男",L24&lt;2,L24&gt;=1.1),1,IF(AND($I$2="女",L24&lt;2,L24&gt;=0.8),1,0)))</f>
        <v>0</v>
      </c>
      <c r="AM14" s="19">
        <f>IF(AND(M24&lt;99,M24&gt;=2),2,IF(AND($I$2="男",M24&lt;2,M24&gt;=1.1),1,IF(AND($I$2="女",M24&lt;2,M24&gt;=0.8),1,0)))</f>
        <v>0</v>
      </c>
    </row>
    <row r="15" spans="2:39" ht="25.5" customHeight="1">
      <c r="B15" s="51"/>
      <c r="C15" s="56"/>
      <c r="D15" s="51"/>
      <c r="E15" s="52" t="s">
        <v>93</v>
      </c>
      <c r="F15" s="52"/>
      <c r="G15" s="53" t="s">
        <v>73</v>
      </c>
      <c r="H15" s="53"/>
      <c r="I15" s="17"/>
      <c r="J15" s="17"/>
      <c r="K15" s="17"/>
      <c r="L15" s="17"/>
      <c r="M15" s="1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AA15" s="19" t="s">
        <v>74</v>
      </c>
      <c r="AB15" s="19">
        <f>IF(ISERROR(VLOOKUP('[4]腎-8'!$CB$31,'[4]H20'!$A$2:$AQ$65536,13,FALSE)),0,(VLOOKUP('[4]腎-8'!$CB$31,'[4]H20'!$A$2:$AQ$65536,13,FALSE)))</f>
        <v>0</v>
      </c>
      <c r="AC15" s="19">
        <f>IF(ISERROR(VLOOKUP('[4]腎-8'!$CB$31,'[4]H21'!$A$2:$AQ$65536,13,FALSE)),0,(VLOOKUP('[4]腎-8'!$CB$31,'[4]H21'!$A$2:$AQ$65536,13,FALSE)))</f>
        <v>0</v>
      </c>
      <c r="AD15" s="19">
        <f>IF(ISERROR(VLOOKUP('[4]腎-8'!$CB$31,'[4]H22'!$A$2:$AQ$65536,13,FALSE)),0,(VLOOKUP('[4]腎-8'!$CB$31,'[4]H22'!$A$2:$AQ$65536,13,FALSE)))</f>
        <v>0</v>
      </c>
      <c r="AE15" s="19">
        <f>IF(ISERROR(VLOOKUP('[4]腎-8'!$CB$31,'[4]H23'!$A$2:$AQ$65536,13,FALSE)),0,(VLOOKUP('[4]腎-8'!$CB$31,'[4]H23'!$A$2:$AQ$65536,13,FALSE)))</f>
        <v>0</v>
      </c>
      <c r="AF15" s="19">
        <f>IF(ISERROR(VLOOKUP('[4]腎-8'!$CB$31,'[4]貼付'!$A$2:$AQ$65536,13,FALSE)),0,(VLOOKUP('[4]腎-8'!$CB$31,'[4]貼付'!$A$2:$AQ$65536,13,FALSE)))</f>
        <v>0</v>
      </c>
      <c r="AH15" s="19" t="s">
        <v>53</v>
      </c>
      <c r="AI15" s="19">
        <f>IF(AND(I8="空腹",I13&gt;=150,I13&lt;300),1,IF(AND(I8="空腹",I13&gt;=300),2,IF(AND(I8="食後",I13&gt;=200,I13&lt;300),1,IF(AND(I8="食後",I13&gt;=300),2,0))))</f>
        <v>0</v>
      </c>
      <c r="AJ15" s="19">
        <f>IF(AND(J8="空腹",J13&gt;=150,J13&lt;300),1,IF(AND(J8="空腹",J13&gt;=300),2,IF(AND(J8="食後",J13&gt;=200,J13&lt;300),1,IF(AND(J8="食後",J13&gt;=300),2,0))))</f>
        <v>0</v>
      </c>
      <c r="AK15" s="19">
        <f>IF(AND(K8="空腹",K13&gt;=150,K13&lt;300),1,IF(AND(K8="空腹",K13&gt;=300),2,IF(AND(K8="食後",K13&gt;=200,K13&lt;300),1,IF(AND(K8="食後",K13&gt;=300),2,0))))</f>
        <v>0</v>
      </c>
      <c r="AL15" s="19">
        <f>IF(AND(L8="空腹",L13&gt;=150,L13&lt;300),1,IF(AND(L8="空腹",L13&gt;=300),2,IF(AND(L8="食後",L13&gt;=200,L13&lt;300),1,IF(AND(L8="食後",L13&gt;=300),2,0))))</f>
        <v>0</v>
      </c>
      <c r="AM15" s="19">
        <f>IF(AND(M8="空腹",M13&gt;=150,M13&lt;300),1,IF(AND(M8="空腹",M13&gt;=300),2,IF(AND(M8="食後",M13&gt;=200,M13&lt;300),1,IF(AND(M8="食後",M13&gt;=300),2,0))))</f>
        <v>0</v>
      </c>
    </row>
    <row r="16" spans="2:38" ht="25.5" customHeight="1">
      <c r="B16" s="51"/>
      <c r="C16" s="56"/>
      <c r="D16" s="51"/>
      <c r="E16" s="52" t="s">
        <v>94</v>
      </c>
      <c r="F16" s="52"/>
      <c r="G16" s="53" t="s">
        <v>73</v>
      </c>
      <c r="H16" s="53"/>
      <c r="I16" s="17"/>
      <c r="J16" s="17"/>
      <c r="K16" s="17"/>
      <c r="L16" s="17"/>
      <c r="M16" s="1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AA16" s="19" t="s">
        <v>75</v>
      </c>
      <c r="AB16" s="19">
        <f>IF(ISERROR(VLOOKUP('[4]腎-8'!$CB$31,'[4]H20'!$A$2:$AQ$65536,14,FALSE)),0,(VLOOKUP('[4]腎-8'!$CB$31,'[4]H20'!$A$2:$AQ$65536,14,FALSE)))</f>
        <v>0</v>
      </c>
      <c r="AC16" s="19">
        <f>IF(ISERROR(VLOOKUP('[4]腎-8'!$CB$31,'[4]H21'!$A$2:$AQ$65536,14,FALSE)),0,(VLOOKUP('[4]腎-8'!$CB$31,'[4]H21'!$A$2:$AQ$65536,14,FALSE)))</f>
        <v>0</v>
      </c>
      <c r="AD16" s="19">
        <f>IF(ISERROR(VLOOKUP('[4]腎-8'!$CB$31,'[4]H22'!$A$2:$AQ$65536,14,FALSE)),0,(VLOOKUP('[4]腎-8'!$CB$31,'[4]H22'!$A$2:$AQ$65536,14,FALSE)))</f>
        <v>0</v>
      </c>
      <c r="AE16" s="19">
        <f>IF(ISERROR(VLOOKUP('[4]腎-8'!$CB$31,'[4]H23'!$A$2:$AQ$65536,14,FALSE)),0,(VLOOKUP('[4]腎-8'!$CB$31,'[4]H23'!$A$2:$AQ$65536,14,FALSE)))</f>
        <v>0</v>
      </c>
      <c r="AF16" s="19">
        <f>IF(ISERROR(VLOOKUP('[4]腎-8'!$CB$31,'[4]貼付'!$A$2:$AQ$65536,14,FALSE)),0,(VLOOKUP('[4]腎-8'!$CB$31,'[4]貼付'!$A$2:$AQ$65536,14,FALSE)))</f>
        <v>0</v>
      </c>
      <c r="AI16" s="58"/>
      <c r="AJ16" s="58"/>
      <c r="AK16" s="25" t="s">
        <v>33</v>
      </c>
      <c r="AL16" s="25" t="s">
        <v>35</v>
      </c>
    </row>
    <row r="17" spans="2:38" s="2" customFormat="1" ht="25.5" customHeight="1">
      <c r="B17" s="51"/>
      <c r="C17" s="56"/>
      <c r="D17" s="51"/>
      <c r="E17" s="59" t="s">
        <v>95</v>
      </c>
      <c r="F17" s="59"/>
      <c r="G17" s="53" t="s">
        <v>76</v>
      </c>
      <c r="H17" s="53"/>
      <c r="I17" s="17"/>
      <c r="J17" s="17"/>
      <c r="K17" s="17"/>
      <c r="L17" s="17"/>
      <c r="M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3"/>
      <c r="AA17" s="19" t="s">
        <v>77</v>
      </c>
      <c r="AB17" s="19">
        <f>IF(ISERROR(VLOOKUP('[4]腎-8'!$CB$31,'[4]H20'!$A$2:$AQ$65536,15,FALSE)),0,(VLOOKUP('[4]腎-8'!$CB$31,'[4]H20'!$A$2:$AQ$65536,15,FALSE)))</f>
        <v>0</v>
      </c>
      <c r="AC17" s="19">
        <f>IF(ISERROR(VLOOKUP('[4]腎-8'!$CB$31,'[4]H21'!$A$2:$AQ$65536,15,FALSE)),0,(VLOOKUP('[4]腎-8'!$CB$31,'[4]H21'!$A$2:$AQ$65536,15,FALSE)))</f>
        <v>0</v>
      </c>
      <c r="AD17" s="19">
        <f>IF(ISERROR(VLOOKUP('[4]腎-8'!$CB$31,'[4]H22'!$A$2:$AQ$65536,15,FALSE)),0,(VLOOKUP('[4]腎-8'!$CB$31,'[4]H22'!$A$2:$AQ$65536,15,FALSE)))</f>
        <v>0</v>
      </c>
      <c r="AE17" s="19">
        <f>IF(ISERROR(VLOOKUP('[4]腎-8'!$CB$31,'[4]H23'!$A$2:$AQ$65536,15,FALSE)),0,(VLOOKUP('[4]腎-8'!$CB$31,'[4]H23'!$A$2:$AQ$65536,15,FALSE)))</f>
        <v>0</v>
      </c>
      <c r="AF17" s="19">
        <f>IF(ISERROR(VLOOKUP('[4]腎-8'!$CB$31,'[4]貼付'!$A$2:$AQ$65536,15,FALSE)),0,(VLOOKUP('[4]腎-8'!$CB$31,'[4]貼付'!$A$2:$AQ$65536,15,FALSE)))</f>
        <v>0</v>
      </c>
      <c r="AG17" s="3"/>
      <c r="AH17" s="5"/>
      <c r="AI17" s="53" t="s">
        <v>78</v>
      </c>
      <c r="AJ17" s="19">
        <v>1</v>
      </c>
      <c r="AK17" s="19">
        <f>IF(ISERROR(VLOOKUP('[4]腎-8'!$CB$31,'[4]H20'!$A$2:$AQ$65536,7,FALSE)),0,(VLOOKUP('[4]腎-8'!$CB$31,'[4]H20'!$A$2:$AQ$65536,7,FALSE)))</f>
        <v>0</v>
      </c>
      <c r="AL17" s="19">
        <f>IF(ISERROR(VLOOKUP('[4]腎-8'!$CB$31,'[4]H20'!$A$2:$AQ$65536,8,FALSE)),0,(VLOOKUP('[4]腎-8'!$CB$31,'[4]H20'!$A$2:$AQ$65536,8,FALSE)))</f>
        <v>0</v>
      </c>
    </row>
    <row r="18" spans="2:38" s="2" customFormat="1" ht="25.5" customHeight="1">
      <c r="B18" s="51"/>
      <c r="C18" s="56"/>
      <c r="D18" s="55" t="s">
        <v>32</v>
      </c>
      <c r="E18" s="50" t="s">
        <v>11</v>
      </c>
      <c r="F18" s="16" t="s">
        <v>33</v>
      </c>
      <c r="G18" s="53" t="s">
        <v>34</v>
      </c>
      <c r="H18" s="53"/>
      <c r="I18" s="17"/>
      <c r="J18" s="17"/>
      <c r="K18" s="17"/>
      <c r="L18" s="17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19" t="s">
        <v>54</v>
      </c>
      <c r="AB18" s="19">
        <f>IF(AK19&gt;0,AK19,IF(AND(AK19=0,AK18&gt;0),AK18,IF(AND(AK19=0,AK18=0),AK17,0)))</f>
        <v>0</v>
      </c>
      <c r="AC18" s="19">
        <f>IF(AK22&gt;0,AK22,IF(AND(AK22=0,AK21&gt;0),AK21,IF(AND(AK22=0,AK21=0),AK20,0)))</f>
        <v>0</v>
      </c>
      <c r="AD18" s="19">
        <f>IF(AK25&gt;0,AK25,IF(AND(AK25=0,AK24&gt;0),AK24,IF(AND(AK25=0,AK24=0),AK23,0)))</f>
        <v>0</v>
      </c>
      <c r="AE18" s="19">
        <f>IF(AK28&gt;0,AK28,IF(AND(AK28=0,AK27&gt;0),AK27,IF(AND(AK28=0,AK27=0),AK26,0)))</f>
        <v>0</v>
      </c>
      <c r="AF18" s="19">
        <f>IF(ISERROR(VLOOKUP('[4]腎-8'!$CB$31,'[4]判定計算シート'!$BG$2:$BV$65536,15,FALSE)),0,(VLOOKUP('[4]腎-8'!$CB$31,'[4]判定計算シート'!$BG$2:$BV$65536,15,FALSE)))</f>
        <v>0</v>
      </c>
      <c r="AG18" s="3"/>
      <c r="AH18" s="5"/>
      <c r="AI18" s="53"/>
      <c r="AJ18" s="19">
        <v>2</v>
      </c>
      <c r="AK18" s="19">
        <f>IF(ISERROR(VLOOKUP('[4]腎-8'!$CB$31,'[4]H20'!$A$2:$AQ$65536,9,FALSE)),0,(VLOOKUP('[4]腎-8'!$CB$31,'[4]H20'!$A$2:$AQ$65536,9,FALSE)))</f>
        <v>0</v>
      </c>
      <c r="AL18" s="19">
        <f>IF(ISERROR(VLOOKUP('[4]腎-8'!$CB$31,'[4]H20'!$A$2:$AQ$65536,10,FALSE)),0,(VLOOKUP('[4]腎-8'!$CB$31,'[4]H20'!$A$2:$AQ$65536,10,FALSE)))</f>
        <v>0</v>
      </c>
    </row>
    <row r="19" spans="2:38" s="2" customFormat="1" ht="25.5" customHeight="1">
      <c r="B19" s="51"/>
      <c r="C19" s="56"/>
      <c r="D19" s="56"/>
      <c r="E19" s="50"/>
      <c r="F19" s="16" t="s">
        <v>35</v>
      </c>
      <c r="G19" s="53" t="s">
        <v>36</v>
      </c>
      <c r="H19" s="53"/>
      <c r="I19" s="17"/>
      <c r="J19" s="17"/>
      <c r="K19" s="17"/>
      <c r="L19" s="17"/>
      <c r="M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3"/>
      <c r="AA19" s="19" t="s">
        <v>35</v>
      </c>
      <c r="AB19" s="19">
        <f>IF(AL19&gt;0,AL19,IF(AND(AL19=0,AL18&gt;0),AL18,IF(AND(AL19=0,AL18=0),AL17,0)))</f>
        <v>0</v>
      </c>
      <c r="AC19" s="19">
        <f>IF(AL22&gt;0,AL22,IF(AND(AL22=0,AL21&gt;0),AL21,IF(AND(AL22=0,AL21=0),AL20,0)))</f>
        <v>0</v>
      </c>
      <c r="AD19" s="19">
        <f>IF(AL25&gt;0,AL25,IF(AND(AL25=0,AL24&gt;0),AL24,IF(AND(AL25=0,AL24=0),AL23,0)))</f>
        <v>0</v>
      </c>
      <c r="AE19" s="19">
        <f>IF(AL28&gt;0,AL28,IF(AND(AL28=0,AL27&gt;0),AL27,IF(AND(AL28=0,AL27=0),AL26,0)))</f>
        <v>0</v>
      </c>
      <c r="AF19" s="19">
        <f>IF(ISERROR(VLOOKUP('[4]腎-8'!$CB$31,'[4]判定計算シート'!$BG$2:$BV$65536,16,FALSE)),0,(VLOOKUP('[4]腎-8'!$CB$31,'[4]判定計算シート'!$BG$2:$BV$65536,16,FALSE)))</f>
        <v>0</v>
      </c>
      <c r="AG19" s="3"/>
      <c r="AH19" s="5"/>
      <c r="AI19" s="53"/>
      <c r="AJ19" s="19" t="s">
        <v>55</v>
      </c>
      <c r="AK19" s="19">
        <f>IF(ISERROR(VLOOKUP('[4]腎-8'!$CB$31,'[4]H20'!$A$2:$AQ$65536,11,FALSE)),0,(VLOOKUP('[4]腎-8'!$CB$31,'[4]H20'!$A$2:$AQ$65536,11,FALSE)))</f>
        <v>0</v>
      </c>
      <c r="AL19" s="19">
        <f>IF(ISERROR(VLOOKUP('[4]腎-8'!$CB$31,'[4]H20'!$A$2:$AQ$65536,12,FALSE)),0,(VLOOKUP('[4]腎-8'!$CB$31,'[4]H20'!$A$2:$AQ$65536,12,FALSE)))</f>
        <v>0</v>
      </c>
    </row>
    <row r="20" spans="2:38" s="2" customFormat="1" ht="25.5" customHeight="1">
      <c r="B20" s="51"/>
      <c r="C20" s="56"/>
      <c r="D20" s="57"/>
      <c r="E20" s="50" t="s">
        <v>99</v>
      </c>
      <c r="F20" s="50"/>
      <c r="G20" s="53" t="s">
        <v>103</v>
      </c>
      <c r="H20" s="53"/>
      <c r="I20" s="17"/>
      <c r="J20" s="17"/>
      <c r="K20" s="17"/>
      <c r="L20" s="17"/>
      <c r="M20" s="17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3"/>
      <c r="AA20" s="19" t="s">
        <v>12</v>
      </c>
      <c r="AB20" s="19">
        <f>IF(ISERROR(VLOOKUP('[4]腎-8'!$CB$31,'[4]H20'!$A$2:$AQ$65536,25,FALSE)),0,(VLOOKUP('[4]腎-8'!$CB$31,'[4]H20'!$A$2:$AQ$65536,25,FALSE)))</f>
        <v>0</v>
      </c>
      <c r="AC20" s="19">
        <f>IF(ISERROR(VLOOKUP('[4]腎-8'!$CB$31,'[4]H21'!$A$2:$AQ$65536,25,FALSE)),0,(VLOOKUP('[4]腎-8'!$CB$31,'[4]H21'!$A$2:$AQ$65536,25,FALSE)))</f>
        <v>0</v>
      </c>
      <c r="AD20" s="19">
        <f>IF(ISERROR(VLOOKUP('[4]腎-8'!$CB$31,'[4]H22'!$A$2:$AQ$65536,25,FALSE)),0,(VLOOKUP('[4]腎-8'!$CB$31,'[4]H22'!$A$2:$AQ$65536,25,FALSE)))</f>
        <v>0</v>
      </c>
      <c r="AE20" s="19">
        <f>IF(ISERROR(VLOOKUP('[4]腎-8'!$CB$31,'[4]H23'!$A$2:$AQ$65536,25,FALSE)),0,(VLOOKUP('[4]腎-8'!$CB$31,'[4]H23'!$A$2:$AQ$65536,25,FALSE)))</f>
        <v>0</v>
      </c>
      <c r="AF20" s="19">
        <f>IF(ISERROR(VLOOKUP('[4]腎-8'!$CB$31,'[4]貼付'!$A$2:$AQ$65536,25,FALSE)),0,(VLOOKUP('[4]腎-8'!$CB$31,'[4]貼付'!$A$2:$AQ$65536,25,FALSE)))</f>
        <v>0</v>
      </c>
      <c r="AG20" s="3"/>
      <c r="AH20" s="5"/>
      <c r="AI20" s="53" t="s">
        <v>79</v>
      </c>
      <c r="AJ20" s="19">
        <v>1</v>
      </c>
      <c r="AK20" s="19">
        <f>IF(ISERROR(VLOOKUP('[4]腎-8'!$CB$31,'[4]H21'!$A$2:$AQ$65536,7,FALSE)),0,(VLOOKUP('[4]腎-8'!$CB$31,'[4]H21'!$A$2:$AQ$65536,7,FALSE)))</f>
        <v>0</v>
      </c>
      <c r="AL20" s="19">
        <f>IF(ISERROR(VLOOKUP('[4]腎-8'!$CB$31,'[4]H21'!$A$2:$AQ$65536,8,FALSE)),0,(VLOOKUP('[4]腎-8'!$CB$31,'[4]H21'!$A$2:$AQ$65536,8,FALSE)))</f>
        <v>0</v>
      </c>
    </row>
    <row r="21" spans="2:38" s="2" customFormat="1" ht="25.5" customHeight="1">
      <c r="B21" s="51"/>
      <c r="C21" s="56"/>
      <c r="D21" s="60"/>
      <c r="E21" s="50" t="s">
        <v>100</v>
      </c>
      <c r="F21" s="50"/>
      <c r="G21" s="61" t="s">
        <v>66</v>
      </c>
      <c r="H21" s="62"/>
      <c r="I21" s="17"/>
      <c r="J21" s="17"/>
      <c r="K21" s="17"/>
      <c r="L21" s="17"/>
      <c r="M21" s="17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3"/>
      <c r="AA21" s="19" t="s">
        <v>56</v>
      </c>
      <c r="AB21" s="19">
        <f>IF(ISERROR(VLOOKUP('[4]腎-8'!$CB$31,'[4]H20'!$A$2:$AQ$65536,20,FALSE)),0,(VLOOKUP('[4]腎-8'!$CB$31,'[4]H20'!$A$2:$AQ$65536,20,FALSE)))</f>
        <v>0</v>
      </c>
      <c r="AC21" s="19">
        <f>IF(ISERROR(VLOOKUP('[4]腎-8'!$CB$31,'[4]H21'!$A$2:$AQ$65536,20,FALSE)),0,(VLOOKUP('[4]腎-8'!$CB$31,'[4]H21'!$A$2:$AQ$65536,20,FALSE)))</f>
        <v>0</v>
      </c>
      <c r="AD21" s="19">
        <f>IF(ISERROR(VLOOKUP('[4]腎-8'!$CB$31,'[4]H22'!$A$2:$AQ$65536,20,FALSE)),0,(VLOOKUP('[4]腎-8'!$CB$31,'[4]H22'!$A$2:$AQ$65536,20,FALSE)))</f>
        <v>0</v>
      </c>
      <c r="AE21" s="19">
        <f>IF(ISERROR(VLOOKUP('[4]腎-8'!$CB$31,'[4]H23'!$A$2:$AQ$65536,20,FALSE)),0,(VLOOKUP('[4]腎-8'!$CB$31,'[4]H23'!$A$2:$AQ$65536,20,FALSE)))</f>
        <v>0</v>
      </c>
      <c r="AF21" s="19">
        <f>IF(ISERROR(VLOOKUP('[4]腎-8'!$CB$31,'[4]貼付'!$A$2:$AQ$65536,20,FALSE)),0,(VLOOKUP('[4]腎-8'!$CB$31,'[4]貼付'!$A$2:$AQ$65536,20,FALSE)))</f>
        <v>0</v>
      </c>
      <c r="AG21" s="3"/>
      <c r="AH21" s="5"/>
      <c r="AI21" s="53"/>
      <c r="AJ21" s="19">
        <v>2</v>
      </c>
      <c r="AK21" s="19">
        <f>IF(ISERROR(VLOOKUP('[4]腎-8'!$CB$31,'[4]H21'!$A$2:$AQ$65536,9,FALSE)),0,(VLOOKUP('[4]腎-8'!$CB$31,'[4]H21'!$A$2:$AQ$65536,9,FALSE)))</f>
        <v>0</v>
      </c>
      <c r="AL21" s="19">
        <f>IF(ISERROR(VLOOKUP('[4]腎-8'!$CB$31,'[4]H21'!$A$2:$AQ$65536,10,FALSE)),0,(VLOOKUP('[4]腎-8'!$CB$31,'[4]H21'!$A$2:$AQ$65536,10,FALSE)))</f>
        <v>0</v>
      </c>
    </row>
    <row r="22" spans="2:38" s="2" customFormat="1" ht="25.5" customHeight="1">
      <c r="B22" s="51"/>
      <c r="C22" s="56"/>
      <c r="D22" s="60"/>
      <c r="E22" s="52"/>
      <c r="F22" s="50"/>
      <c r="G22" s="63" t="s">
        <v>105</v>
      </c>
      <c r="H22" s="64"/>
      <c r="I22" s="17"/>
      <c r="J22" s="17"/>
      <c r="K22" s="17"/>
      <c r="L22" s="17"/>
      <c r="M22" s="1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3"/>
      <c r="AA22" s="19" t="s">
        <v>57</v>
      </c>
      <c r="AB22" s="19">
        <f>IF(ISERROR(VLOOKUP('[4]腎-8'!$CB$31,'[4]H20'!$A$2:$AQ$65536,21,FALSE)),0,(VLOOKUP('[4]腎-8'!$CB$31,'[4]H20'!$A$2:$AQ$65536,21,FALSE)))</f>
        <v>0</v>
      </c>
      <c r="AC22" s="19">
        <f>IF(ISERROR(VLOOKUP('[4]腎-8'!$CB$31,'[4]H21'!$A$2:$AQ$65536,21,FALSE)),0,(VLOOKUP('[4]腎-8'!$CB$31,'[4]H21'!$A$2:$AQ$65536,21,FALSE)))</f>
        <v>0</v>
      </c>
      <c r="AD22" s="19">
        <f>IF(ISERROR(VLOOKUP('[4]腎-8'!$CB$31,'[4]H22'!$A$2:$AQ$65536,21,FALSE)),0,(VLOOKUP('[4]腎-8'!$CB$31,'[4]H22'!$A$2:$AQ$65536,21,FALSE)))</f>
        <v>0</v>
      </c>
      <c r="AE22" s="19">
        <f>IF(ISERROR(VLOOKUP('[4]腎-8'!$CB$31,'[4]H23'!$A$2:$AQ$65536,21,FALSE)),0,(VLOOKUP('[4]腎-8'!$CB$31,'[4]H23'!$A$2:$AQ$65536,21,FALSE)))</f>
        <v>0</v>
      </c>
      <c r="AF22" s="19">
        <f>IF(ISERROR(VLOOKUP('[4]腎-8'!$CB$31,'[4]貼付'!$A$2:$AQ$65536,21,FALSE)),0,(VLOOKUP('[4]腎-8'!$CB$31,'[4]貼付'!$A$2:$AQ$65536,21,FALSE)))</f>
        <v>0</v>
      </c>
      <c r="AG22" s="3"/>
      <c r="AH22" s="5"/>
      <c r="AI22" s="53"/>
      <c r="AJ22" s="19" t="s">
        <v>55</v>
      </c>
      <c r="AK22" s="19">
        <f>IF(ISERROR(VLOOKUP('[4]腎-8'!$CB$31,'[4]H21'!$A$2:$AQ$65536,11,FALSE)),0,(VLOOKUP('[4]腎-8'!$CB$31,'[4]H21'!$A$2:$AQ$65536,11,FALSE)))</f>
        <v>0</v>
      </c>
      <c r="AL22" s="19">
        <f>IF(ISERROR(VLOOKUP('[4]腎-8'!$CB$31,'[4]H21'!$A$2:$AQ$65536,12,FALSE)),0,(VLOOKUP('[4]腎-8'!$CB$31,'[4]H21'!$A$2:$AQ$65536,12,FALSE)))</f>
        <v>0</v>
      </c>
    </row>
    <row r="23" spans="2:38" s="2" customFormat="1" ht="25.5" customHeight="1">
      <c r="B23" s="51"/>
      <c r="C23" s="56"/>
      <c r="D23" s="60"/>
      <c r="E23" s="50" t="s">
        <v>101</v>
      </c>
      <c r="F23" s="50"/>
      <c r="G23" s="53" t="s">
        <v>80</v>
      </c>
      <c r="H23" s="53"/>
      <c r="I23" s="17"/>
      <c r="J23" s="17"/>
      <c r="K23" s="17"/>
      <c r="L23" s="17"/>
      <c r="M23" s="17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3"/>
      <c r="AA23" s="19" t="s">
        <v>81</v>
      </c>
      <c r="AB23" s="19">
        <f>IF(ISERROR(VLOOKUP('[4]腎-8'!$CB$31,'[4]H20'!$A$2:$AQ$65536,22,FALSE)),0,(VLOOKUP('[4]腎-8'!$CB$31,'[4]H20'!$A$2:$AQ$65536,22,FALSE)))</f>
        <v>0</v>
      </c>
      <c r="AC23" s="19">
        <f>IF(ISERROR(VLOOKUP('[4]腎-8'!$CB$31,'[4]H21'!$A$2:$AQ$65536,22,FALSE)),0,(VLOOKUP('[4]腎-8'!$CB$31,'[4]H21'!$A$2:$AQ$65536,22,FALSE)))</f>
        <v>0</v>
      </c>
      <c r="AD23" s="19">
        <f>IF(ISERROR(VLOOKUP('[4]腎-8'!$CB$31,'[4]H22'!$A$2:$AQ$65536,22,FALSE)),0,(VLOOKUP('[4]腎-8'!$CB$31,'[4]H22'!$A$2:$AQ$65536,22,FALSE)))</f>
        <v>0</v>
      </c>
      <c r="AE23" s="19">
        <f>IF(ISERROR(VLOOKUP('[4]腎-8'!$CB$31,'[4]H23'!$A$2:$AQ$65536,22,FALSE)),0,(VLOOKUP('[4]腎-8'!$CB$31,'[4]H23'!$A$2:$AQ$65536,22,FALSE)))</f>
        <v>0</v>
      </c>
      <c r="AF23" s="19">
        <f>IF(ISERROR(VLOOKUP('[4]腎-8'!$CB$31,'[4]貼付'!$A$2:$AQ$65536,22,FALSE)),0,(VLOOKUP('[4]腎-8'!$CB$31,'[4]貼付'!$A$2:$AQ$65536,22,FALSE)))</f>
        <v>0</v>
      </c>
      <c r="AG23" s="3"/>
      <c r="AH23" s="5"/>
      <c r="AI23" s="53" t="s">
        <v>82</v>
      </c>
      <c r="AJ23" s="19">
        <v>1</v>
      </c>
      <c r="AK23" s="19">
        <f>IF(ISERROR(VLOOKUP('[4]腎-8'!$CB$31,'[4]H22'!$A$2:$AQ$65536,7,FALSE)),0,(VLOOKUP('[4]腎-8'!$CB$31,'[4]H22'!$A$2:$AQ$65536,7,FALSE)))</f>
        <v>0</v>
      </c>
      <c r="AL23" s="19">
        <f>IF(ISERROR(VLOOKUP('[4]腎-8'!$CB$31,'[4]H22'!$A$2:$AQ$65536,8,FALSE)),0,(VLOOKUP('[4]腎-8'!$CB$31,'[4]H22'!$A$2:$AQ$65536,8,FALSE)))</f>
        <v>0</v>
      </c>
    </row>
    <row r="24" spans="2:38" s="2" customFormat="1" ht="25.5" customHeight="1">
      <c r="B24" s="51"/>
      <c r="C24" s="56"/>
      <c r="D24" s="55" t="s">
        <v>102</v>
      </c>
      <c r="E24" s="65" t="s">
        <v>38</v>
      </c>
      <c r="F24" s="66"/>
      <c r="G24" s="67" t="s">
        <v>109</v>
      </c>
      <c r="H24" s="68"/>
      <c r="I24" s="17"/>
      <c r="J24" s="17"/>
      <c r="K24" s="17"/>
      <c r="L24" s="17"/>
      <c r="M24" s="1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"/>
      <c r="AA24" s="19" t="s">
        <v>37</v>
      </c>
      <c r="AB24" s="19">
        <f>IF(ISERROR(VLOOKUP('[4]腎-8'!$CB$31,'[4]H20'!$A$2:$AQ$65536,28,FALSE)),0,(VLOOKUP('[4]腎-8'!$CB$31,'[4]H20'!$A$2:$AQ$65536,28,FALSE)))</f>
        <v>0</v>
      </c>
      <c r="AC24" s="19">
        <f>IF(ISERROR(VLOOKUP('[4]腎-8'!$CB$31,'[4]H21'!$A$2:$AQ$65536,28,FALSE)),0,(VLOOKUP('[4]腎-8'!$CB$31,'[4]H21'!$A$2:$AQ$65536,28,FALSE)))</f>
        <v>0</v>
      </c>
      <c r="AD24" s="19">
        <f>IF(ISERROR(VLOOKUP('[4]腎-8'!$CB$31,'[4]H22'!$A$2:$AQ$65536,28,FALSE)),0,(VLOOKUP('[4]腎-8'!$CB$31,'[4]H22'!$A$2:$AQ$65536,28,FALSE)))</f>
        <v>0</v>
      </c>
      <c r="AE24" s="19">
        <f>IF(ISERROR(VLOOKUP('[4]腎-8'!$CB$31,'[4]H23'!$A$2:$AQ$65536,28,FALSE)),0,(VLOOKUP('[4]腎-8'!$CB$31,'[4]H23'!$A$2:$AQ$65536,28,FALSE)))</f>
        <v>0</v>
      </c>
      <c r="AF24" s="19">
        <f>IF(ISERROR(VLOOKUP('[4]腎-8'!$CB$31,'[4]貼付'!$A$2:$AQ$65536,28,FALSE)),0,(VLOOKUP('[4]腎-8'!$CB$31,'[4]貼付'!$A$2:$AQ$65536,28,FALSE)))</f>
        <v>0</v>
      </c>
      <c r="AG24" s="3"/>
      <c r="AH24" s="5"/>
      <c r="AI24" s="53"/>
      <c r="AJ24" s="19">
        <v>2</v>
      </c>
      <c r="AK24" s="19">
        <f>IF(ISERROR(VLOOKUP('[4]腎-8'!$CB$31,'[4]H22'!$A$2:$AQ$65536,9,FALSE)),0,(VLOOKUP('[4]腎-8'!$CB$31,'[4]H22'!$A$2:$AQ$65536,9,FALSE)))</f>
        <v>0</v>
      </c>
      <c r="AL24" s="19">
        <f>IF(ISERROR(VLOOKUP('[4]腎-8'!$CB$31,'[4]H22'!$A$2:$AQ$65536,10,FALSE)),0,(VLOOKUP('[4]腎-8'!$CB$31,'[4]H22'!$A$2:$AQ$65536,10,FALSE)))</f>
        <v>0</v>
      </c>
    </row>
    <row r="25" spans="2:38" s="2" customFormat="1" ht="25.5" customHeight="1">
      <c r="B25" s="51"/>
      <c r="C25" s="56"/>
      <c r="D25" s="56"/>
      <c r="E25" s="69"/>
      <c r="F25" s="70"/>
      <c r="G25" s="71" t="s">
        <v>83</v>
      </c>
      <c r="H25" s="72"/>
      <c r="I25" s="17"/>
      <c r="J25" s="17"/>
      <c r="K25" s="17"/>
      <c r="L25" s="17"/>
      <c r="M25" s="1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3"/>
      <c r="AA25" s="19" t="s">
        <v>84</v>
      </c>
      <c r="AB25" s="19">
        <f>IF(ISERROR(VLOOKUP('[4]腎-8'!$CB$31,'[4]H20'!$A$2:$AQ$65536,26,FALSE)),0,(VLOOKUP('[4]腎-8'!$CB$31,'[4]H20'!$A$2:$AQ$65536,26,FALSE)))</f>
        <v>0</v>
      </c>
      <c r="AC25" s="19">
        <f>IF(ISERROR(VLOOKUP('[4]腎-8'!$CB$31,'[4]H21'!$A$2:$AQ$65536,26,FALSE)),0,(VLOOKUP('[4]腎-8'!$CB$31,'[4]H21'!$A$2:$AQ$65536,26,FALSE)))</f>
        <v>0</v>
      </c>
      <c r="AD25" s="19">
        <f>IF(ISERROR(VLOOKUP('[4]腎-8'!$CB$31,'[4]H22'!$A$2:$AQ$65536,26,FALSE)),0,(VLOOKUP('[4]腎-8'!$CB$31,'[4]H22'!$A$2:$AQ$65536,26,FALSE)))</f>
        <v>0</v>
      </c>
      <c r="AE25" s="19">
        <f>IF(ISERROR(VLOOKUP('[4]腎-8'!$CB$31,'[4]H23'!$A$2:$AQ$65536,26,FALSE)),0,(VLOOKUP('[4]腎-8'!$CB$31,'[4]H23'!$A$2:$AQ$65536,26,FALSE)))</f>
        <v>0</v>
      </c>
      <c r="AF25" s="19">
        <f>IF(ISERROR(VLOOKUP('[4]腎-8'!$CB$31,'[4]貼付'!$A$2:$AQ$65536,26,FALSE)),0,(VLOOKUP('[4]腎-8'!$CB$31,'[4]貼付'!$A$2:$AQ$65536,26,FALSE)))</f>
        <v>0</v>
      </c>
      <c r="AG25" s="3"/>
      <c r="AH25" s="5"/>
      <c r="AI25" s="53"/>
      <c r="AJ25" s="19" t="s">
        <v>55</v>
      </c>
      <c r="AK25" s="19">
        <f>IF(ISERROR(VLOOKUP('[4]腎-8'!$CB$31,'[4]H22'!$A$2:$AQ$65536,11,FALSE)),0,(VLOOKUP('[4]腎-8'!$CB$31,'[4]H22'!$A$2:$AQ$65536,11,FALSE)))</f>
        <v>0</v>
      </c>
      <c r="AL25" s="19">
        <f>IF(ISERROR(VLOOKUP('[4]腎-8'!$CB$31,'[4]H22'!$A$2:$AQ$65536,12,FALSE)),0,(VLOOKUP('[4]腎-8'!$CB$31,'[4]H22'!$A$2:$AQ$65536,12,FALSE)))</f>
        <v>0</v>
      </c>
    </row>
    <row r="26" spans="2:38" s="2" customFormat="1" ht="25.5" customHeight="1">
      <c r="B26" s="51"/>
      <c r="C26" s="56"/>
      <c r="D26" s="56"/>
      <c r="E26" s="73" t="s">
        <v>13</v>
      </c>
      <c r="F26" s="74"/>
      <c r="G26" s="75" t="s">
        <v>80</v>
      </c>
      <c r="H26" s="76"/>
      <c r="I26" s="17"/>
      <c r="J26" s="17"/>
      <c r="K26" s="17"/>
      <c r="L26" s="17"/>
      <c r="M26" s="17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3"/>
      <c r="AA26" s="19" t="s">
        <v>85</v>
      </c>
      <c r="AB26" s="19">
        <f>IF(AB25&gt;0,(ROUND(194*AB25^-1.094*AB4^-0.287*IF($I$2="男",1,0.739),1)),0)</f>
        <v>0</v>
      </c>
      <c r="AC26" s="19">
        <f>IF(AC25&gt;0,(ROUND(194*AC25^-1.094*AC4^-0.287*IF($I$2="男",1,0.739),1)),0)</f>
        <v>0</v>
      </c>
      <c r="AD26" s="19">
        <f>IF(AD25&gt;0,(ROUND(194*AD25^-1.094*AD4^-0.287*IF($I$2="男",1,0.739),1)),0)</f>
        <v>0</v>
      </c>
      <c r="AE26" s="19">
        <f>IF(AE25&gt;0,(ROUND(194*AE25^-1.094*AE4^-0.287*IF($I$2="男",1,0.739),1)),0)</f>
        <v>0</v>
      </c>
      <c r="AF26" s="19">
        <f>IF(AF25&gt;0,(ROUND(194*AF25^-1.094*AF4^-0.287*IF($I$2="男",1,0.739),1)),0)</f>
        <v>0</v>
      </c>
      <c r="AG26" s="3"/>
      <c r="AH26" s="5"/>
      <c r="AI26" s="53" t="s">
        <v>86</v>
      </c>
      <c r="AJ26" s="19">
        <v>1</v>
      </c>
      <c r="AK26" s="19">
        <f>IF(ISERROR(VLOOKUP('[4]腎-8'!$CB$31,'[4]H23'!$A$2:$AQ$65536,7,FALSE)),0,(VLOOKUP('[4]腎-8'!$CB$31,'[4]H23'!$A$2:$AQ$65536,7,FALSE)))</f>
        <v>0</v>
      </c>
      <c r="AL26" s="19">
        <f>IF(ISERROR(VLOOKUP('[4]腎-8'!$CB$31,'[4]H23'!$A$2:$AQ$65536,8,FALSE)),0,(VLOOKUP('[4]腎-8'!$CB$31,'[4]H23'!$A$2:$AQ$65536,8,FALSE)))</f>
        <v>0</v>
      </c>
    </row>
    <row r="27" spans="2:38" s="2" customFormat="1" ht="25.5" customHeight="1">
      <c r="B27" s="51"/>
      <c r="C27" s="57"/>
      <c r="D27" s="57"/>
      <c r="E27" s="73" t="s">
        <v>39</v>
      </c>
      <c r="F27" s="74"/>
      <c r="G27" s="75" t="s">
        <v>80</v>
      </c>
      <c r="H27" s="76"/>
      <c r="I27" s="17"/>
      <c r="J27" s="17"/>
      <c r="K27" s="17"/>
      <c r="L27" s="17"/>
      <c r="M27" s="17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3"/>
      <c r="AA27" s="19" t="s">
        <v>13</v>
      </c>
      <c r="AB27" s="19">
        <f>IF(ISERROR(VLOOKUP('[4]腎-8'!$CB$31,'[4]H20'!$A$2:$AQ$65536,27,FALSE)),0,(VLOOKUP('[4]腎-8'!$CB$31,'[4]H20'!$A$2:$AQ$65536,27,FALSE)))</f>
        <v>0</v>
      </c>
      <c r="AC27" s="19">
        <f>IF(ISERROR(VLOOKUP('[4]腎-8'!$CB$31,'[4]H21'!$A$2:$AQ$65536,27,FALSE)),0,(VLOOKUP('[4]腎-8'!$CB$31,'[4]H21'!$A$2:$AQ$65536,27,FALSE)))</f>
        <v>0</v>
      </c>
      <c r="AD27" s="19">
        <f>IF(ISERROR(VLOOKUP('[4]腎-8'!$CB$31,'[4]H22'!$A$2:$AQ$65536,27,FALSE)),0,(VLOOKUP('[4]腎-8'!$CB$31,'[4]H22'!$A$2:$AQ$65536,27,FALSE)))</f>
        <v>0</v>
      </c>
      <c r="AE27" s="19">
        <f>IF(ISERROR(VLOOKUP('[4]腎-8'!$CB$31,'[4]H23'!$A$2:$AQ$65536,27,FALSE)),0,(VLOOKUP('[4]腎-8'!$CB$31,'[4]H23'!$A$2:$AQ$65536,27,FALSE)))</f>
        <v>0</v>
      </c>
      <c r="AF27" s="19">
        <f>IF(ISERROR(VLOOKUP('[4]腎-8'!$CB$31,'[4]貼付'!$A$2:$AQ$65536,27,FALSE)),0,(VLOOKUP('[4]腎-8'!$CB$31,'[4]貼付'!$A$2:$AQ$65536,27,FALSE)))</f>
        <v>0</v>
      </c>
      <c r="AG27" s="3"/>
      <c r="AH27" s="5"/>
      <c r="AI27" s="53"/>
      <c r="AJ27" s="19">
        <v>2</v>
      </c>
      <c r="AK27" s="19">
        <f>IF(ISERROR(VLOOKUP('[4]腎-8'!$CB$31,'[4]H23'!$A$2:$AQ$65536,9,FALSE)),0,(VLOOKUP('[4]腎-8'!$CB$31,'[4]H23'!$A$2:$AQ$65536,9,FALSE)))</f>
        <v>0</v>
      </c>
      <c r="AL27" s="19">
        <f>IF(ISERROR(VLOOKUP('[4]腎-8'!$CB$31,'[4]H23'!$A$2:$AQ$65536,10,FALSE)),0,(VLOOKUP('[4]腎-8'!$CB$31,'[4]H23'!$A$2:$AQ$65536,10,FALSE)))</f>
        <v>0</v>
      </c>
    </row>
    <row r="28" spans="2:38" s="2" customFormat="1" ht="25.5" customHeight="1">
      <c r="B28" s="51"/>
      <c r="C28" s="78" t="s">
        <v>40</v>
      </c>
      <c r="D28" s="79"/>
      <c r="E28" s="50" t="s">
        <v>87</v>
      </c>
      <c r="F28" s="50"/>
      <c r="G28" s="53" t="s">
        <v>88</v>
      </c>
      <c r="H28" s="53"/>
      <c r="I28" s="17"/>
      <c r="J28" s="17"/>
      <c r="K28" s="17"/>
      <c r="L28" s="17"/>
      <c r="M28" s="17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3"/>
      <c r="AA28" s="19" t="s">
        <v>39</v>
      </c>
      <c r="AB28" s="19">
        <f>IF(ISERROR(VLOOKUP('[4]腎-8'!$CB$31,'[4]H20'!$A$2:$AQ$65536,29,FALSE)),0,(VLOOKUP('[4]腎-8'!$CB$31,'[4]H20'!$A$2:$AQ$65536,29,FALSE)))</f>
        <v>0</v>
      </c>
      <c r="AC28" s="19">
        <f>IF(ISERROR(VLOOKUP('[4]腎-8'!$CB$31,'[4]H21'!$A$2:$AQ$65536,29,FALSE)),0,(VLOOKUP('[4]腎-8'!$CB$31,'[4]H21'!$A$2:$AQ$65536,29,FALSE)))</f>
        <v>0</v>
      </c>
      <c r="AD28" s="19">
        <f>IF(ISERROR(VLOOKUP('[4]腎-8'!$CB$31,'[4]H22'!$A$2:$AQ$65536,29,FALSE)),0,(VLOOKUP('[4]腎-8'!$CB$31,'[4]H22'!$A$2:$AQ$65536,29,FALSE)))</f>
        <v>0</v>
      </c>
      <c r="AE28" s="19">
        <f>IF(ISERROR(VLOOKUP('[4]腎-8'!$CB$31,'[4]H23'!$A$2:$AQ$65536,29,FALSE)),0,(VLOOKUP('[4]腎-8'!$CB$31,'[4]H23'!$A$2:$AQ$65536,29,FALSE)))</f>
        <v>0</v>
      </c>
      <c r="AF28" s="19">
        <f>IF(ISERROR(VLOOKUP('[4]腎-8'!$CB$31,'[4]貼付'!$A$2:$AQ$65536,29,FALSE)),0,(VLOOKUP('[4]腎-8'!$CB$31,'[4]貼付'!$A$2:$AQ$65536,29,FALSE)))</f>
        <v>0</v>
      </c>
      <c r="AG28" s="3"/>
      <c r="AH28" s="5"/>
      <c r="AI28" s="77"/>
      <c r="AJ28" s="21" t="s">
        <v>55</v>
      </c>
      <c r="AK28" s="21">
        <f>IF(ISERROR(VLOOKUP('[4]腎-8'!$CB$31,'[4]H23'!$A$2:$AQ$65536,11,FALSE)),0,(VLOOKUP('[4]腎-8'!$CB$31,'[4]H23'!$A$2:$AQ$65536,11,FALSE)))</f>
        <v>0</v>
      </c>
      <c r="AL28" s="21">
        <f>IF(ISERROR(VLOOKUP('[4]腎-8'!$CB$31,'[4]H23'!$A$2:$AQ$65536,12,FALSE)),0,(VLOOKUP('[4]腎-8'!$CB$31,'[4]H23'!$A$2:$AQ$65536,12,FALSE)))</f>
        <v>0</v>
      </c>
    </row>
    <row r="29" spans="2:50" s="2" customFormat="1" ht="25.5" customHeight="1">
      <c r="B29" s="80" t="s">
        <v>68</v>
      </c>
      <c r="C29" s="80"/>
      <c r="D29" s="16" t="s">
        <v>14</v>
      </c>
      <c r="E29" s="81" t="s">
        <v>15</v>
      </c>
      <c r="F29" s="82"/>
      <c r="G29" s="83" t="s">
        <v>41</v>
      </c>
      <c r="H29" s="84"/>
      <c r="I29" s="27"/>
      <c r="J29" s="27"/>
      <c r="K29" s="27"/>
      <c r="L29" s="27"/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3"/>
      <c r="AA29" s="19" t="s">
        <v>89</v>
      </c>
      <c r="AB29" s="19">
        <f>IF(ISERROR(VLOOKUP('[4]腎-8'!$CB$31,'[4]H20'!$A$2:$AQ$65536,17,FALSE)),0,(VLOOKUP('[4]腎-8'!$CB$31,'[4]H20'!$A$2:$AQ$65536,17,FALSE)))</f>
        <v>0</v>
      </c>
      <c r="AC29" s="19">
        <f>IF(ISERROR(VLOOKUP('[4]腎-8'!$CB$31,'[4]H21'!$A$2:$AQ$65536,17,FALSE)),0,(VLOOKUP('[4]腎-8'!$CB$31,'[4]H21'!$A$2:$AQ$65536,17,FALSE)))</f>
        <v>0</v>
      </c>
      <c r="AD29" s="19">
        <f>IF(ISERROR(VLOOKUP('[4]腎-8'!$CB$31,'[4]H22'!$A$2:$AQ$65536,17,FALSE)),0,(VLOOKUP('[4]腎-8'!$CB$31,'[4]H22'!$A$2:$AQ$65536,17,FALSE)))</f>
        <v>0</v>
      </c>
      <c r="AE29" s="19">
        <f>IF(ISERROR(VLOOKUP('[4]腎-8'!$CB$31,'[4]H23'!$A$2:$AQ$65536,17,FALSE)),0,(VLOOKUP('[4]腎-8'!$CB$31,'[4]H23'!$A$2:$AQ$65536,17,FALSE)))</f>
        <v>0</v>
      </c>
      <c r="AF29" s="19">
        <f>IF(ISERROR(VLOOKUP('[4]腎-8'!$CB$31,'[4]貼付'!$A$2:$AQ$65536,17,FALSE)),0,(VLOOKUP('[4]腎-8'!$CB$31,'[4]貼付'!$A$2:$AQ$65536,17,FALSE)))</f>
        <v>0</v>
      </c>
      <c r="AG29" s="3"/>
      <c r="AH29" s="5"/>
      <c r="AI29" s="19"/>
      <c r="AJ29" s="53" t="s">
        <v>58</v>
      </c>
      <c r="AK29" s="53"/>
      <c r="AL29" s="53"/>
      <c r="AM29" s="53"/>
      <c r="AN29" s="29" t="s">
        <v>59</v>
      </c>
      <c r="AO29" s="53" t="s">
        <v>60</v>
      </c>
      <c r="AP29" s="53"/>
      <c r="AQ29" s="53"/>
      <c r="AR29" s="53"/>
      <c r="AS29" s="29" t="s">
        <v>61</v>
      </c>
      <c r="AT29" s="53" t="s">
        <v>62</v>
      </c>
      <c r="AU29" s="53"/>
      <c r="AV29" s="53"/>
      <c r="AW29" s="53"/>
      <c r="AX29" s="29" t="s">
        <v>63</v>
      </c>
    </row>
    <row r="30" spans="2:50" s="2" customFormat="1" ht="25.5" customHeight="1">
      <c r="B30" s="80"/>
      <c r="C30" s="80"/>
      <c r="D30" s="16" t="s">
        <v>16</v>
      </c>
      <c r="E30" s="81" t="s">
        <v>17</v>
      </c>
      <c r="F30" s="82"/>
      <c r="G30" s="83" t="s">
        <v>90</v>
      </c>
      <c r="H30" s="85"/>
      <c r="I30" s="30"/>
      <c r="J30" s="30"/>
      <c r="K30" s="31"/>
      <c r="L30" s="31"/>
      <c r="M30" s="31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"/>
      <c r="AA30" s="19" t="s">
        <v>15</v>
      </c>
      <c r="AB30" s="19">
        <f>IF(ISERROR(VLOOKUP('[4]腎-8'!$CB$31,'[4]H20'!$A$2:$AQ$65536,36,FALSE)),0,(VLOOKUP('[4]腎-8'!$CB$31,'[4]H20'!$A$2:$AQ$65536,36,FALSE)))</f>
        <v>0</v>
      </c>
      <c r="AC30" s="19">
        <f>IF(ISERROR(VLOOKUP('[4]腎-8'!$CB$31,'[4]H21'!$A$2:$AQ$65536,36,FALSE)),0,(VLOOKUP('[4]腎-8'!$CB$31,'[4]H21'!$A$2:$AQ$65536,36,FALSE)))</f>
        <v>0</v>
      </c>
      <c r="AD30" s="19">
        <f>IF(ISERROR(VLOOKUP('[4]腎-8'!$CB$31,'[4]H22'!$A$2:$AQ$65536,36,FALSE)),0,(VLOOKUP('[4]腎-8'!$CB$31,'[4]H22'!$A$2:$AQ$65536,36,FALSE)))</f>
        <v>0</v>
      </c>
      <c r="AE30" s="19">
        <f>IF(ISERROR(VLOOKUP('[4]腎-8'!$CB$31,'[4]H23'!$A$2:$AQ$65536,36,FALSE)),0,(VLOOKUP('[4]腎-8'!$CB$31,'[4]H23'!$A$2:$AQ$65536,36,FALSE)))</f>
        <v>0</v>
      </c>
      <c r="AF30" s="19">
        <f>IF(ISERROR(VLOOKUP('[4]腎-8'!$CB$31,'[4]貼付'!$A$2:$AQ$65536,36,FALSE)),0,(VLOOKUP('[4]腎-8'!$CB$31,'[4]貼付'!$A$2:$AQ$65536,36,FALSE)))</f>
        <v>0</v>
      </c>
      <c r="AG30" s="3"/>
      <c r="AH30" s="5"/>
      <c r="AI30" s="19" t="s">
        <v>78</v>
      </c>
      <c r="AJ30" s="19">
        <f>IF(COUNTIF(AB24,"－"),1,IF(COUNTIF(AB24,"-"),1,IF(COUNTIF(AB24,"±"),1.5,IF(COUNTIF(AB24,"＋－"),1.5,IF(COUNTIF(AB24,"+-"),1.5,IF(COUNTIF(AB24,"＋"),2,IF(COUNTIF(AB24,"+"),2,0)))))))</f>
        <v>0</v>
      </c>
      <c r="AK30" s="19">
        <f>IF(COUNTIF(AB24,"＋＋"),4,IF(COUNTIF(AB24,"++"),4,IF(COUNTIF(AB24,"2+"),4,IF(COUNTIF(AB24,"２＋"),4,IF(COUNTIF(AB24,"2＋"),4,IF(COUNTIF(AB24,"２+"),4,0))))))</f>
        <v>0</v>
      </c>
      <c r="AL30" s="19">
        <f>IF(COUNTIF(AB24,"＋＋＋"),5,IF(COUNTIF(AB24,"+++"),5,IF(COUNTIF(AB24,"3+"),5,IF(COUNTIF(AB24,"３＋"),5,IF(COUNTIF(AB24,"3＋"),5,IF(COUNTIF(AB24,"３+"),5,0))))))</f>
        <v>0</v>
      </c>
      <c r="AM30" s="19">
        <f>IF(COUNTIF(AB24,"＋＋＋＋"),6,IF(COUNTIF(AB24,"++++"),6,IF(COUNTIF(AB24,"4+"),6,IF(COUNTIF(AB24,"４＋"),6,IF(COUNTIF(AB24,"4＋"),6,IF(COUNTIF(AB24,"４+"),6,0))))))</f>
        <v>0</v>
      </c>
      <c r="AN30" s="33">
        <f>MAX(AJ30:AM30)</f>
        <v>0</v>
      </c>
      <c r="AO30" s="19">
        <f>IF(COUNTIF(AB27,"－"),1,IF(COUNTIF(AB27,"-"),1,IF(COUNTIF(AB27,"±"),1.5,IF(COUNTIF(AB27,"＋－"),1.5,IF(COUNTIF(AB27,"+-"),1.5,IF(COUNTIF(AB27,"＋"),2,IF(COUNTIF(AB27,"+"),2,0)))))))</f>
        <v>0</v>
      </c>
      <c r="AP30" s="19">
        <f>IF(COUNTIF(AB27,"＋＋"),4,IF(COUNTIF(AB27,"++"),4,IF(COUNTIF(AB27,"2+"),4,IF(COUNTIF(AB27,"２＋"),4,IF(COUNTIF(AB27,"2＋"),4,IF(COUNTIF(AB27,"２+"),4,0))))))</f>
        <v>0</v>
      </c>
      <c r="AQ30" s="19">
        <f>IF(COUNTIF(AB27,"＋＋＋"),5,IF(COUNTIF(AB27,"+++"),5,IF(COUNTIF(AB27,"3+"),5,IF(COUNTIF(AB27,"３＋"),5,IF(COUNTIF(AB27,"3＋"),5,IF(COUNTIF(AB27,"３+"),5,0))))))</f>
        <v>0</v>
      </c>
      <c r="AR30" s="19">
        <f>IF(COUNTIF(AB27,"＋＋＋＋"),6,IF(COUNTIF(AB27,"++++"),6,IF(COUNTIF(AB27,"4+"),6,IF(COUNTIF(AB27,"４＋"),6,IF(COUNTIF(AB27,"4＋"),6,IF(COUNTIF(AB27,"４+"),6,0))))))</f>
        <v>0</v>
      </c>
      <c r="AS30" s="33">
        <f>MAX(AO30:AR30)</f>
        <v>0</v>
      </c>
      <c r="AT30" s="19">
        <f>IF(COUNTIF(AB28,"－"),1,IF(COUNTIF(AB28,"-"),1,IF(COUNTIF(AB28,"±"),1.5,IF(COUNTIF(AB28,"＋－"),1.5,IF(COUNTIF(AB28,"+-"),1.5,IF(COUNTIF(AB28,"＋"),2,IF(COUNTIF(AB28,"+"),2,0)))))))</f>
        <v>0</v>
      </c>
      <c r="AU30" s="19">
        <f>IF(COUNTIF(AB28,"＋＋"),4,IF(COUNTIF(AB28,"++"),4,IF(COUNTIF(AB28,"2+"),4,IF(COUNTIF(AB28,"２＋"),4,IF(COUNTIF(AB28,"2＋"),4,IF(COUNTIF(AB28,"２+"),4,0))))))</f>
        <v>0</v>
      </c>
      <c r="AV30" s="19">
        <f>IF(COUNTIF(AB28,"＋＋＋"),5,IF(COUNTIF(AB28,"+++"),5,IF(COUNTIF(AB28,"3+"),5,IF(COUNTIF(AB28,"３＋"),5,IF(COUNTIF(AB28,"3＋"),5,IF(COUNTIF(AB28,"３+"),5,0))))))</f>
        <v>0</v>
      </c>
      <c r="AW30" s="19">
        <f>IF(COUNTIF(AB28,"＋＋＋＋"),6,IF(COUNTIF(AB28,"++++"),6,IF(COUNTIF(AB28,"4+"),6,IF(COUNTIF(AB28,"４＋"),6,IF(COUNTIF(AB28,"4＋"),6,IF(COUNTIF(AB28,"４+"),6,0))))))</f>
        <v>0</v>
      </c>
      <c r="AX30" s="33">
        <f>MAX(AT30:AW30)</f>
        <v>0</v>
      </c>
    </row>
    <row r="31" spans="2:50" s="2" customFormat="1" ht="25.5" customHeight="1">
      <c r="B31" s="80"/>
      <c r="C31" s="59" t="s">
        <v>42</v>
      </c>
      <c r="D31" s="53"/>
      <c r="E31" s="50" t="s">
        <v>91</v>
      </c>
      <c r="F31" s="50"/>
      <c r="G31" s="54" t="s">
        <v>107</v>
      </c>
      <c r="H31" s="86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"/>
      <c r="AA31" s="5"/>
      <c r="AB31" s="5"/>
      <c r="AC31" s="5"/>
      <c r="AD31" s="5"/>
      <c r="AE31" s="6"/>
      <c r="AF31" s="6"/>
      <c r="AG31" s="3"/>
      <c r="AH31" s="5"/>
      <c r="AI31" s="19" t="s">
        <v>79</v>
      </c>
      <c r="AJ31" s="19">
        <f>IF(COUNTIF(AC24,"－"),1,IF(COUNTIF(AC24,"-"),1,IF(COUNTIF(AC24,"±"),1.5,IF(COUNTIF(AC24,"＋－"),1.5,IF(COUNTIF(AC24,"+-"),1.5,IF(COUNTIF(AC24,"＋"),2,IF(COUNTIF(AC24,"+"),2,0)))))))</f>
        <v>0</v>
      </c>
      <c r="AK31" s="19">
        <f>IF(COUNTIF(AC24,"＋＋"),4,IF(COUNTIF(AC24,"++"),4,IF(COUNTIF(AC24,"2+"),4,IF(COUNTIF(AC24,"２＋"),4,IF(COUNTIF(AC24,"2＋"),4,IF(COUNTIF(AC24,"２+"),4,0))))))</f>
        <v>0</v>
      </c>
      <c r="AL31" s="19">
        <f>IF(COUNTIF(AC24,"＋＋＋"),5,IF(COUNTIF(AC24,"+++"),5,IF(COUNTIF(AC24,"3+"),5,IF(COUNTIF(AC24,"３＋"),5,IF(COUNTIF(AC24,"3＋"),5,IF(COUNTIF(AC24,"３+"),5,0))))))</f>
        <v>0</v>
      </c>
      <c r="AM31" s="19">
        <f>IF(COUNTIF(AC24,"＋＋＋＋"),6,IF(COUNTIF(AC24,"++++"),6,IF(COUNTIF(AC24,"4+"),6,IF(COUNTIF(AC24,"４＋"),6,IF(COUNTIF(AC24,"4＋"),6,IF(COUNTIF(AC24,"４+"),6,0))))))</f>
        <v>0</v>
      </c>
      <c r="AN31" s="33">
        <f>MAX(AJ31:AM31)</f>
        <v>0</v>
      </c>
      <c r="AO31" s="19">
        <f>IF(COUNTIF(AC27,"－"),1,IF(COUNTIF(AC27,"-"),1,IF(COUNTIF(AC27,"±"),1.5,IF(COUNTIF(AC27,"＋－"),1.5,IF(COUNTIF(AC27,"+-"),1.5,IF(COUNTIF(AC27,"＋"),2,IF(COUNTIF(AC27,"+"),2,0)))))))</f>
        <v>0</v>
      </c>
      <c r="AP31" s="19">
        <f>IF(COUNTIF(AC27,"＋＋"),4,IF(COUNTIF(AC27,"++"),4,IF(COUNTIF(AC27,"2+"),4,IF(COUNTIF(AC27,"２＋"),4,IF(COUNTIF(AC27,"2＋"),4,IF(COUNTIF(AC27,"２+"),4,0))))))</f>
        <v>0</v>
      </c>
      <c r="AQ31" s="19">
        <f>IF(COUNTIF(AC27,"＋＋＋"),5,IF(COUNTIF(AC27,"+++"),5,IF(COUNTIF(AC27,"3+"),5,IF(COUNTIF(AC27,"３＋"),5,IF(COUNTIF(AC27,"3＋"),5,IF(COUNTIF(AC27,"３+"),5,0))))))</f>
        <v>0</v>
      </c>
      <c r="AR31" s="19">
        <f>IF(COUNTIF(AC27,"＋＋＋＋"),6,IF(COUNTIF(AC27,"++++"),6,IF(COUNTIF(AC27,"4+"),6,IF(COUNTIF(AC27,"４＋"),6,IF(COUNTIF(AC27,"4＋"),6,IF(COUNTIF(AC27,"４+"),6,0))))))</f>
        <v>0</v>
      </c>
      <c r="AS31" s="33">
        <f>MAX(AO31:AR31)</f>
        <v>0</v>
      </c>
      <c r="AT31" s="19">
        <f>IF(COUNTIF(AC28,"－"),1,IF(COUNTIF(AC28,"-"),1,IF(COUNTIF(AC28,"±"),1.5,IF(COUNTIF(AC28,"＋－"),1.5,IF(COUNTIF(AC28,"+-"),1.5,IF(COUNTIF(AC28,"＋"),2,IF(COUNTIF(AC28,"+"),2,0)))))))</f>
        <v>0</v>
      </c>
      <c r="AU31" s="19">
        <f>IF(COUNTIF(AC28,"＋＋"),4,IF(COUNTIF(AC28,"++"),4,IF(COUNTIF(AC28,"2+"),4,IF(COUNTIF(AC28,"２＋"),4,IF(COUNTIF(AC28,"2＋"),4,IF(COUNTIF(AC28,"２+"),4,0))))))</f>
        <v>0</v>
      </c>
      <c r="AV31" s="19">
        <f>IF(COUNTIF(AC28,"＋＋＋"),5,IF(COUNTIF(AC28,"+++"),5,IF(COUNTIF(AC28,"3+"),5,IF(COUNTIF(AC28,"３＋"),5,IF(COUNTIF(AC28,"3＋"),5,IF(COUNTIF(AC28,"３+"),5,0))))))</f>
        <v>0</v>
      </c>
      <c r="AW31" s="19">
        <f>IF(COUNTIF(AC28,"＋＋＋＋"),6,IF(COUNTIF(AC28,"++++"),6,IF(COUNTIF(AC28,"4+"),6,IF(COUNTIF(AC28,"４＋"),6,IF(COUNTIF(AC28,"4＋"),6,IF(COUNTIF(AC28,"４+"),6,0))))))</f>
        <v>0</v>
      </c>
      <c r="AX31" s="33">
        <f>MAX(AT31:AW31)</f>
        <v>0</v>
      </c>
    </row>
    <row r="32" spans="2:50" s="2" customFormat="1" ht="25.5" customHeight="1">
      <c r="B32" s="80"/>
      <c r="C32" s="53"/>
      <c r="D32" s="53"/>
      <c r="E32" s="52"/>
      <c r="F32" s="52"/>
      <c r="G32" s="54" t="s">
        <v>108</v>
      </c>
      <c r="H32" s="86"/>
      <c r="I32" s="34"/>
      <c r="J32" s="34"/>
      <c r="K32" s="34"/>
      <c r="L32" s="34"/>
      <c r="M32" s="34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"/>
      <c r="AA32" s="5"/>
      <c r="AB32" s="5"/>
      <c r="AC32" s="5"/>
      <c r="AD32" s="5"/>
      <c r="AE32" s="6"/>
      <c r="AF32" s="6"/>
      <c r="AG32" s="3"/>
      <c r="AH32" s="5"/>
      <c r="AI32" s="19" t="s">
        <v>82</v>
      </c>
      <c r="AJ32" s="19">
        <f>IF(COUNTIF(AD24,"－"),1,IF(COUNTIF(AD24,"-"),1,IF(COUNTIF(AD24,"±"),1.5,IF(COUNTIF(AD24,"＋－"),1.5,IF(COUNTIF(AD24,"+-"),1.5,IF(COUNTIF(AD24,"＋"),2,IF(COUNTIF(AD24,"+"),2,0)))))))</f>
        <v>0</v>
      </c>
      <c r="AK32" s="19">
        <f>IF(COUNTIF(AD24,"＋＋"),4,IF(COUNTIF(AD24,"++"),4,IF(COUNTIF(AD24,"2+"),4,IF(COUNTIF(AD24,"２＋"),4,IF(COUNTIF(AD24,"2＋"),4,IF(COUNTIF(AD24,"２+"),4,0))))))</f>
        <v>0</v>
      </c>
      <c r="AL32" s="19">
        <f>IF(COUNTIF(AD24,"＋＋＋"),5,IF(COUNTIF(AD24,"+++"),5,IF(COUNTIF(AD24,"3+"),5,IF(COUNTIF(AD24,"３＋"),5,IF(COUNTIF(AD24,"3＋"),5,IF(COUNTIF(AD24,"３+"),5,0))))))</f>
        <v>0</v>
      </c>
      <c r="AM32" s="19">
        <f>IF(COUNTIF(AD24,"＋＋＋＋"),6,IF(COUNTIF(AD24,"++++"),6,IF(COUNTIF(AD24,"4+"),6,IF(COUNTIF(AD24,"４＋"),6,IF(COUNTIF(AD24,"4＋"),6,IF(COUNTIF(AD24,"４+"),6,0))))))</f>
        <v>0</v>
      </c>
      <c r="AN32" s="33">
        <f>MAX(AJ32:AM32)</f>
        <v>0</v>
      </c>
      <c r="AO32" s="19">
        <f>IF(COUNTIF(AD27,"－"),1,IF(COUNTIF(AD27,"-"),1,IF(COUNTIF(AD27,"±"),1.5,IF(COUNTIF(AD27,"＋－"),1.5,IF(COUNTIF(AD27,"+-"),1.5,IF(COUNTIF(AD27,"＋"),2,IF(COUNTIF(AD27,"+"),2,0)))))))</f>
        <v>0</v>
      </c>
      <c r="AP32" s="19">
        <f>IF(COUNTIF(AD27,"＋＋"),4,IF(COUNTIF(AD27,"++"),4,IF(COUNTIF(AD27,"2+"),4,IF(COUNTIF(AD27,"２＋"),4,IF(COUNTIF(AD27,"2＋"),4,IF(COUNTIF(AD27,"２+"),4,0))))))</f>
        <v>0</v>
      </c>
      <c r="AQ32" s="19">
        <f>IF(COUNTIF(AD27,"＋＋＋"),5,IF(COUNTIF(AD27,"+++"),5,IF(COUNTIF(AD27,"3+"),5,IF(COUNTIF(AD27,"３＋"),5,IF(COUNTIF(AD27,"3＋"),5,IF(COUNTIF(AD27,"３+"),5,0))))))</f>
        <v>0</v>
      </c>
      <c r="AR32" s="19">
        <f>IF(COUNTIF(AD27,"＋＋＋＋"),6,IF(COUNTIF(AD27,"++++"),6,IF(COUNTIF(AD27,"4+"),6,IF(COUNTIF(AD27,"４＋"),6,IF(COUNTIF(AD27,"4＋"),6,IF(COUNTIF(AD27,"４+"),6,0))))))</f>
        <v>0</v>
      </c>
      <c r="AS32" s="33">
        <f>MAX(AO32:AR32)</f>
        <v>0</v>
      </c>
      <c r="AT32" s="19">
        <f>IF(COUNTIF(AD28,"－"),1,IF(COUNTIF(AD28,"-"),1,IF(COUNTIF(AD28,"±"),1.5,IF(COUNTIF(AD28,"＋－"),1.5,IF(COUNTIF(AD28,"+-"),1.5,IF(COUNTIF(AD28,"＋"),2,IF(COUNTIF(AD28,"+"),2,0)))))))</f>
        <v>0</v>
      </c>
      <c r="AU32" s="19">
        <f>IF(COUNTIF(AD28,"＋＋"),4,IF(COUNTIF(AD28,"++"),4,IF(COUNTIF(AD28,"2+"),4,IF(COUNTIF(AD28,"２＋"),4,IF(COUNTIF(AD28,"2＋"),4,IF(COUNTIF(AD28,"２+"),4,0))))))</f>
        <v>0</v>
      </c>
      <c r="AV32" s="19">
        <f>IF(COUNTIF(AD28,"＋＋＋"),5,IF(COUNTIF(AD28,"+++"),5,IF(COUNTIF(AD28,"3+"),5,IF(COUNTIF(AD28,"３＋"),5,IF(COUNTIF(AD28,"3＋"),5,IF(COUNTIF(AD28,"３+"),5,0))))))</f>
        <v>0</v>
      </c>
      <c r="AW32" s="19">
        <f>IF(COUNTIF(AD28,"＋＋＋＋"),6,IF(COUNTIF(AD28,"++++"),6,IF(COUNTIF(AD28,"4+"),6,IF(COUNTIF(AD28,"４＋"),6,IF(COUNTIF(AD28,"4＋"),6,IF(COUNTIF(AD28,"４+"),6,0))))))</f>
        <v>0</v>
      </c>
      <c r="AX32" s="33">
        <f>MAX(AT32:AW32)</f>
        <v>0</v>
      </c>
    </row>
    <row r="33" spans="2:50" s="2" customFormat="1" ht="25.5" customHeight="1">
      <c r="B33" s="51"/>
      <c r="C33" s="51"/>
      <c r="D33" s="51"/>
      <c r="E33" s="50"/>
      <c r="F33" s="50"/>
      <c r="G33" s="53"/>
      <c r="H33" s="53"/>
      <c r="I33" s="36"/>
      <c r="J33" s="36"/>
      <c r="K33" s="36"/>
      <c r="L33" s="36"/>
      <c r="M33" s="36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"/>
      <c r="AA33" s="5"/>
      <c r="AB33" s="5"/>
      <c r="AC33" s="5"/>
      <c r="AD33" s="5"/>
      <c r="AE33" s="6"/>
      <c r="AF33" s="6"/>
      <c r="AG33" s="3"/>
      <c r="AH33" s="5"/>
      <c r="AI33" s="19" t="s">
        <v>86</v>
      </c>
      <c r="AJ33" s="19">
        <f>IF(COUNTIF(AE24,"－"),1,IF(COUNTIF(AE24,"-"),1,IF(COUNTIF(AE24,"±"),1.5,IF(COUNTIF(AE24,"＋－"),1.5,IF(COUNTIF(AE24,"+-"),1.5,IF(COUNTIF(AE24,"＋"),2,IF(COUNTIF(AE24,"+"),2,0)))))))</f>
        <v>0</v>
      </c>
      <c r="AK33" s="19">
        <f>IF(COUNTIF(AE24,"＋＋"),4,IF(COUNTIF(AE24,"++"),4,IF(COUNTIF(AE24,"2+"),4,IF(COUNTIF(AE24,"２＋"),4,IF(COUNTIF(AE24,"2＋"),4,IF(COUNTIF(AE24,"２+"),4,0))))))</f>
        <v>0</v>
      </c>
      <c r="AL33" s="19">
        <f>IF(COUNTIF(AE24,"＋＋＋"),5,IF(COUNTIF(AE24,"+++"),5,IF(COUNTIF(AE24,"3+"),5,IF(COUNTIF(AE24,"３＋"),5,IF(COUNTIF(AE24,"3＋"),5,IF(COUNTIF(AE24,"３+"),5,0))))))</f>
        <v>0</v>
      </c>
      <c r="AM33" s="19">
        <f>IF(COUNTIF(AE24,"＋＋＋＋"),6,IF(COUNTIF(AE24,"++++"),6,IF(COUNTIF(AE24,"4+"),6,IF(COUNTIF(AE24,"４＋"),6,IF(COUNTIF(AE24,"4＋"),6,IF(COUNTIF(AE24,"４+"),6,0))))))</f>
        <v>0</v>
      </c>
      <c r="AN33" s="33">
        <f>MAX(AJ33:AM33)</f>
        <v>0</v>
      </c>
      <c r="AO33" s="19">
        <f>IF(COUNTIF(AE27,"－"),1,IF(COUNTIF(AE27,"-"),1,IF(COUNTIF(AE27,"±"),1.5,IF(COUNTIF(AE27,"＋－"),1.5,IF(COUNTIF(AE27,"+-"),1.5,IF(COUNTIF(AE27,"＋"),2,IF(COUNTIF(AE27,"+"),2,0)))))))</f>
        <v>0</v>
      </c>
      <c r="AP33" s="19">
        <f>IF(COUNTIF(AE27,"＋＋"),4,IF(COUNTIF(AE27,"++"),4,IF(COUNTIF(AE27,"2+"),4,IF(COUNTIF(AE27,"２＋"),4,IF(COUNTIF(AE27,"2＋"),4,IF(COUNTIF(AE27,"２+"),4,0))))))</f>
        <v>0</v>
      </c>
      <c r="AQ33" s="19">
        <f>IF(COUNTIF(AE27,"＋＋＋"),5,IF(COUNTIF(AE27,"+++"),5,IF(COUNTIF(AE27,"3+"),5,IF(COUNTIF(AE27,"３＋"),5,IF(COUNTIF(AE27,"3＋"),5,IF(COUNTIF(AE27,"３+"),5,0))))))</f>
        <v>0</v>
      </c>
      <c r="AR33" s="19">
        <f>IF(COUNTIF(AE27,"＋＋＋＋"),6,IF(COUNTIF(AE27,"++++"),6,IF(COUNTIF(AE27,"4+"),6,IF(COUNTIF(AE27,"４＋"),6,IF(COUNTIF(AE27,"4＋"),6,IF(COUNTIF(AE27,"４+"),6,0))))))</f>
        <v>0</v>
      </c>
      <c r="AS33" s="33">
        <f>MAX(AO33:AR33)</f>
        <v>0</v>
      </c>
      <c r="AT33" s="19">
        <f>IF(COUNTIF(AE28,"－"),1,IF(COUNTIF(AE28,"-"),1,IF(COUNTIF(AE28,"±"),1.5,IF(COUNTIF(AE28,"＋－"),1.5,IF(COUNTIF(AE28,"+-"),1.5,IF(COUNTIF(AE28,"＋"),2,IF(COUNTIF(AE28,"+"),2,0)))))))</f>
        <v>0</v>
      </c>
      <c r="AU33" s="19">
        <f>IF(COUNTIF(AE28,"＋＋"),4,IF(COUNTIF(AE28,"++"),4,IF(COUNTIF(AE28,"2+"),4,IF(COUNTIF(AE28,"２＋"),4,IF(COUNTIF(AE28,"2＋"),4,IF(COUNTIF(AE28,"２+"),4,0))))))</f>
        <v>0</v>
      </c>
      <c r="AV33" s="19">
        <f>IF(COUNTIF(AE28,"＋＋＋"),5,IF(COUNTIF(AE28,"+++"),5,IF(COUNTIF(AE28,"3+"),5,IF(COUNTIF(AE28,"３＋"),5,IF(COUNTIF(AE28,"3＋"),5,IF(COUNTIF(AE28,"３+"),5,0))))))</f>
        <v>0</v>
      </c>
      <c r="AW33" s="19">
        <f>IF(COUNTIF(AE28,"＋＋＋＋"),6,IF(COUNTIF(AE28,"++++"),6,IF(COUNTIF(AE28,"4+"),6,IF(COUNTIF(AE28,"４＋"),6,IF(COUNTIF(AE28,"4＋"),6,IF(COUNTIF(AE28,"４+"),6,0))))))</f>
        <v>0</v>
      </c>
      <c r="AX33" s="33">
        <f>MAX(AT33:AW33)</f>
        <v>0</v>
      </c>
    </row>
    <row r="34" spans="2:50" s="2" customFormat="1" ht="25.5" customHeight="1">
      <c r="B34" s="51"/>
      <c r="C34" s="51"/>
      <c r="D34" s="51"/>
      <c r="E34" s="50"/>
      <c r="F34" s="50"/>
      <c r="G34" s="50"/>
      <c r="H34" s="50"/>
      <c r="I34" s="37"/>
      <c r="J34" s="37"/>
      <c r="K34" s="37"/>
      <c r="L34" s="37"/>
      <c r="M34" s="37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"/>
      <c r="AA34" s="5"/>
      <c r="AB34" s="5"/>
      <c r="AC34" s="5"/>
      <c r="AD34" s="5"/>
      <c r="AE34" s="6"/>
      <c r="AF34" s="6"/>
      <c r="AG34" s="3"/>
      <c r="AH34" s="5"/>
      <c r="AI34" s="19" t="s">
        <v>92</v>
      </c>
      <c r="AJ34" s="19">
        <f>IF(COUNTIF(AF24,"－"),1,IF(COUNTIF(AF24,"-"),1,IF(COUNTIF(AF24,"±"),1.5,IF(COUNTIF(AF24,"＋－"),1.5,IF(COUNTIF(AF24,"+-"),1.5,IF(COUNTIF(AF24,"＋"),2,IF(COUNTIF(AF24,"+"),2,0)))))))</f>
        <v>0</v>
      </c>
      <c r="AK34" s="19">
        <f>IF(COUNTIF(AF24,"＋＋"),4,IF(COUNTIF(AF24,"++"),4,IF(COUNTIF(AF24,"2+"),4,IF(COUNTIF(AF24,"２＋"),4,IF(COUNTIF(AF24,"2＋"),4,IF(COUNTIF(AF24,"２+"),4,0))))))</f>
        <v>0</v>
      </c>
      <c r="AL34" s="19">
        <f>IF(COUNTIF(AF24,"＋＋＋"),5,IF(COUNTIF(AF24,"+++"),5,IF(COUNTIF(AF24,"3+"),5,IF(COUNTIF(AF24,"３＋"),5,IF(COUNTIF(AF24,"3＋"),5,IF(COUNTIF(AF24,"３+"),5,0))))))</f>
        <v>0</v>
      </c>
      <c r="AM34" s="19">
        <f>IF(COUNTIF(AF24,"＋＋＋＋"),6,IF(COUNTIF(AF24,"++++"),6,IF(COUNTIF(AF24,"4+"),6,IF(COUNTIF(AF24,"４＋"),6,IF(COUNTIF(AF24,"4＋"),6,IF(COUNTIF(AF24,"４+"),6,0))))))</f>
        <v>0</v>
      </c>
      <c r="AN34" s="33">
        <f>MAX(AJ34:AM34)</f>
        <v>0</v>
      </c>
      <c r="AO34" s="19">
        <f>IF(COUNTIF(AF27,"－"),1,IF(COUNTIF(AF27,"-"),1,IF(COUNTIF(AF27,"±"),1.5,IF(COUNTIF(AF27,"＋－"),1.5,IF(COUNTIF(AF27,"+-"),1.5,IF(COUNTIF(AF27,"＋"),2,IF(COUNTIF(AF27,"+"),2,0)))))))</f>
        <v>0</v>
      </c>
      <c r="AP34" s="19">
        <f>IF(COUNTIF(AF27,"＋＋"),4,IF(COUNTIF(AF27,"++"),4,IF(COUNTIF(AF27,"2+"),4,IF(COUNTIF(AF27,"２＋"),4,IF(COUNTIF(AF27,"2＋"),4,IF(COUNTIF(AF27,"２+"),4,0))))))</f>
        <v>0</v>
      </c>
      <c r="AQ34" s="19">
        <f>IF(COUNTIF(AF27,"＋＋＋"),5,IF(COUNTIF(AF27,"+++"),5,IF(COUNTIF(AF27,"3+"),5,IF(COUNTIF(AF27,"３＋"),5,IF(COUNTIF(AF27,"3＋"),5,IF(COUNTIF(AF27,"３+"),5,0))))))</f>
        <v>0</v>
      </c>
      <c r="AR34" s="19">
        <f>IF(COUNTIF(AF27,"＋＋＋＋"),6,IF(COUNTIF(AF27,"++++"),6,IF(COUNTIF(AF27,"4+"),6,IF(COUNTIF(AF27,"４＋"),6,IF(COUNTIF(AF27,"4＋"),6,IF(COUNTIF(AF27,"４+"),6,0))))))</f>
        <v>0</v>
      </c>
      <c r="AS34" s="33">
        <f>MAX(AO34:AR34)</f>
        <v>0</v>
      </c>
      <c r="AT34" s="19">
        <f>IF(COUNTIF(AF28,"－"),1,IF(COUNTIF(AF28,"-"),1,IF(COUNTIF(AF28,"±"),1.5,IF(COUNTIF(AF28,"＋－"),1.5,IF(COUNTIF(AF28,"+-"),1.5,IF(COUNTIF(AF28,"＋"),2,IF(COUNTIF(AF28,"+"),2,0)))))))</f>
        <v>0</v>
      </c>
      <c r="AU34" s="19">
        <f>IF(COUNTIF(AF28,"＋＋"),4,IF(COUNTIF(AF28,"++"),4,IF(COUNTIF(AF28,"2+"),4,IF(COUNTIF(AF28,"２＋"),4,IF(COUNTIF(AF28,"2＋"),4,IF(COUNTIF(AF28,"２+"),4,0))))))</f>
        <v>0</v>
      </c>
      <c r="AV34" s="19">
        <f>IF(COUNTIF(AF28,"＋＋＋"),5,IF(COUNTIF(AF28,"+++"),5,IF(COUNTIF(AF28,"3+"),5,IF(COUNTIF(AF28,"３＋"),5,IF(COUNTIF(AF28,"3＋"),5,IF(COUNTIF(AF28,"３+"),5,0))))))</f>
        <v>0</v>
      </c>
      <c r="AW34" s="19">
        <f>IF(COUNTIF(AF28,"＋＋＋＋"),6,IF(COUNTIF(AF28,"++++"),6,IF(COUNTIF(AF28,"4+"),6,IF(COUNTIF(AF28,"４＋"),6,IF(COUNTIF(AF28,"4＋"),6,IF(COUNTIF(AF28,"４+"),6,0))))))</f>
        <v>0</v>
      </c>
      <c r="AX34" s="33">
        <f>MAX(AT34:AW34)</f>
        <v>0</v>
      </c>
    </row>
    <row r="35" spans="2:38" s="2" customFormat="1" ht="41.25" customHeight="1" hidden="1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5"/>
      <c r="AB35" s="5"/>
      <c r="AC35" s="5"/>
      <c r="AD35" s="5"/>
      <c r="AE35" s="6"/>
      <c r="AF35" s="6"/>
      <c r="AG35" s="3"/>
      <c r="AH35" s="5"/>
      <c r="AK35" s="5"/>
      <c r="AL35" s="5"/>
    </row>
    <row r="36" spans="2:38" s="2" customFormat="1" ht="29.25" customHeight="1" hidden="1">
      <c r="B36" s="1"/>
      <c r="C36" s="3"/>
      <c r="D36" s="3"/>
      <c r="E36" s="3"/>
      <c r="F36" s="3"/>
      <c r="G36" s="3"/>
      <c r="H36" s="6"/>
      <c r="I36" s="3">
        <f>IF(COUNTIF(I23,"－"),1,IF(COUNTIF(I23,"-"),1,IF(COUNTIF(I23,"±"),1,IF(COUNTIF(I23,"＋－"),1,IF(COUNTIF(I23,"+-"),1,IF(COUNTIF(I23,"＋"),2,IF(COUNTIF(I23,"+"),2,0)))))))</f>
        <v>0</v>
      </c>
      <c r="J36" s="3">
        <f>IF(COUNTIF(J23,"－"),1,IF(COUNTIF(J23,"-"),1,IF(COUNTIF(J23,"±"),1,IF(COUNTIF(J23,"＋－"),1,IF(COUNTIF(J23,"+-"),1,IF(COUNTIF(J23,"＋"),2,IF(COUNTIF(J23,"+"),2,0)))))))</f>
        <v>0</v>
      </c>
      <c r="K36" s="3">
        <f>IF(COUNTIF(K23,"－"),1,IF(COUNTIF(K23,"-"),1,IF(COUNTIF(K23,"±"),1,IF(COUNTIF(K23,"＋－"),1,IF(COUNTIF(K23,"+-"),1,IF(COUNTIF(K23,"＋"),2,IF(COUNTIF(K23,"+"),2,0)))))))</f>
        <v>0</v>
      </c>
      <c r="L36" s="3">
        <f>IF(COUNTIF(L23,"－"),1,IF(COUNTIF(L23,"-"),1,IF(COUNTIF(L23,"±"),1,IF(COUNTIF(L23,"＋－"),1,IF(COUNTIF(L23,"+-"),1,IF(COUNTIF(L23,"＋"),2,IF(COUNTIF(L23,"+"),2,0)))))))</f>
        <v>0</v>
      </c>
      <c r="M36" s="3">
        <f>IF(COUNTIF(M23,"－"),1,IF(COUNTIF(M23,"-"),1,IF(COUNTIF(M23,"±"),1,IF(COUNTIF(M23,"＋－"),1,IF(COUNTIF(M23,"+-"),1,IF(COUNTIF(M23,"＋"),2,IF(COUNTIF(M23,"+"),2,0)))))))</f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5"/>
      <c r="AB36" s="5"/>
      <c r="AC36" s="5"/>
      <c r="AD36" s="5"/>
      <c r="AE36" s="6"/>
      <c r="AF36" s="6"/>
      <c r="AG36" s="3"/>
      <c r="AH36" s="5"/>
      <c r="AK36" s="5"/>
      <c r="AL36" s="5"/>
    </row>
    <row r="37" spans="2:38" s="2" customFormat="1" ht="29.25" customHeight="1" hidden="1">
      <c r="B37" s="1"/>
      <c r="C37" s="3"/>
      <c r="D37" s="3"/>
      <c r="E37" s="3"/>
      <c r="F37" s="3"/>
      <c r="G37" s="3"/>
      <c r="H37" s="6"/>
      <c r="I37" s="3">
        <f>IF(COUNTIF(I23,"＋＋"),4,IF(COUNTIF(I23,"++"),4,IF(COUNTIF(I23,"2+"),4,IF(COUNTIF(I23,"２＋"),4,IF(COUNTIF(I23,"2＋"),4,IF(COUNTIF(I23,"２+"),4,0))))))</f>
        <v>0</v>
      </c>
      <c r="J37" s="3">
        <f>IF(COUNTIF(J23,"＋＋"),4,IF(COUNTIF(J23,"++"),4,IF(COUNTIF(J23,"2+"),4,IF(COUNTIF(J23,"２＋"),4,IF(COUNTIF(J23,"2＋"),4,IF(COUNTIF(J23,"２+"),4,0))))))</f>
        <v>0</v>
      </c>
      <c r="K37" s="3">
        <f>IF(COUNTIF(K23,"＋＋"),4,IF(COUNTIF(K23,"++"),4,IF(COUNTIF(K23,"2+"),4,IF(COUNTIF(K23,"２＋"),4,IF(COUNTIF(K23,"2＋"),4,IF(COUNTIF(K23,"２+"),4,0))))))</f>
        <v>0</v>
      </c>
      <c r="L37" s="3">
        <f>IF(COUNTIF(L23,"＋＋"),4,IF(COUNTIF(L23,"++"),4,IF(COUNTIF(L23,"2+"),4,IF(COUNTIF(L23,"２＋"),4,IF(COUNTIF(L23,"2＋"),4,IF(COUNTIF(L23,"２+"),4,0))))))</f>
        <v>0</v>
      </c>
      <c r="M37" s="3">
        <f>IF(COUNTIF(M23,"＋＋"),4,IF(COUNTIF(M23,"++"),4,IF(COUNTIF(M23,"2+"),4,IF(COUNTIF(M23,"２＋"),4,IF(COUNTIF(M23,"2＋"),4,IF(COUNTIF(M23,"２+"),4,0))))))</f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5"/>
      <c r="AB37" s="5"/>
      <c r="AC37" s="5"/>
      <c r="AD37" s="5"/>
      <c r="AE37" s="6"/>
      <c r="AF37" s="6"/>
      <c r="AG37" s="3"/>
      <c r="AH37" s="5"/>
      <c r="AK37" s="5"/>
      <c r="AL37" s="5"/>
    </row>
    <row r="38" spans="2:38" s="2" customFormat="1" ht="29.25" customHeight="1" hidden="1">
      <c r="B38" s="1"/>
      <c r="C38" s="3"/>
      <c r="D38" s="3"/>
      <c r="E38" s="3"/>
      <c r="F38" s="3"/>
      <c r="G38" s="3"/>
      <c r="H38" s="6"/>
      <c r="I38" s="3">
        <f>IF(COUNTIF(I23,"＋＋＋"),5,IF(COUNTIF(I23,"+++"),5,IF(COUNTIF(I23,"3+"),5,IF(COUNTIF(I23,"３＋"),5,IF(COUNTIF(I23,"3＋"),5,IF(COUNTIF(I23,"３+"),5,0))))))</f>
        <v>0</v>
      </c>
      <c r="J38" s="3">
        <f>IF(COUNTIF(J23,"＋＋＋"),5,IF(COUNTIF(J23,"+++"),5,IF(COUNTIF(J23,"3+"),5,IF(COUNTIF(J23,"３＋"),5,IF(COUNTIF(J23,"3＋"),5,IF(COUNTIF(J23,"３+"),5,0))))))</f>
        <v>0</v>
      </c>
      <c r="K38" s="3">
        <f>IF(COUNTIF(K23,"＋＋＋"),5,IF(COUNTIF(K23,"+++"),5,IF(COUNTIF(K23,"3+"),5,IF(COUNTIF(K23,"３＋"),5,IF(COUNTIF(K23,"3＋"),5,IF(COUNTIF(K23,"３+"),5,0))))))</f>
        <v>0</v>
      </c>
      <c r="L38" s="3">
        <f>IF(COUNTIF(L23,"＋＋＋"),5,IF(COUNTIF(L23,"+++"),5,IF(COUNTIF(L23,"3+"),5,IF(COUNTIF(L23,"３＋"),5,IF(COUNTIF(L23,"3＋"),5,IF(COUNTIF(L23,"３+"),5,0))))))</f>
        <v>0</v>
      </c>
      <c r="M38" s="3">
        <f>IF(COUNTIF(M23,"＋＋＋"),5,IF(COUNTIF(M23,"+++"),5,IF(COUNTIF(M23,"3+"),5,IF(COUNTIF(M23,"３＋"),5,IF(COUNTIF(M23,"3＋"),5,IF(COUNTIF(M23,"３+"),5,0))))))</f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5"/>
      <c r="AB38" s="5"/>
      <c r="AC38" s="5"/>
      <c r="AD38" s="5"/>
      <c r="AE38" s="6"/>
      <c r="AF38" s="6"/>
      <c r="AG38" s="3"/>
      <c r="AH38" s="5"/>
      <c r="AK38" s="5"/>
      <c r="AL38" s="5"/>
    </row>
    <row r="39" spans="2:38" s="2" customFormat="1" ht="29.25" customHeight="1" hidden="1">
      <c r="B39" s="1"/>
      <c r="C39" s="3"/>
      <c r="D39" s="3"/>
      <c r="E39" s="3"/>
      <c r="F39" s="3"/>
      <c r="G39" s="3"/>
      <c r="H39" s="6"/>
      <c r="I39" s="3">
        <f>IF(COUNTIF(I23,"＋＋＋＋"),6,IF(COUNTIF(I23,"++++"),6,IF(COUNTIF(I23,"4+"),6,IF(COUNTIF(I23,"４＋"),6,IF(COUNTIF(I23,"4＋"),6,IF(COUNTIF(I23,"４+"),6,0))))))</f>
        <v>0</v>
      </c>
      <c r="J39" s="3">
        <f>IF(COUNTIF(J23,"＋＋＋＋"),6,IF(COUNTIF(J23,"++++"),6,IF(COUNTIF(J23,"4+"),6,IF(COUNTIF(J23,"４＋"),6,IF(COUNTIF(J23,"4＋"),6,IF(COUNTIF(J23,"４+"),6,0))))))</f>
        <v>0</v>
      </c>
      <c r="K39" s="3">
        <f>IF(COUNTIF(K23,"＋＋＋＋"),6,IF(COUNTIF(K23,"++++"),6,IF(COUNTIF(K23,"4+"),6,IF(COUNTIF(K23,"４＋"),6,IF(COUNTIF(K23,"4＋"),6,IF(COUNTIF(K23,"４+"),6,0))))))</f>
        <v>0</v>
      </c>
      <c r="L39" s="3">
        <f>IF(COUNTIF(L23,"＋＋＋＋"),6,IF(COUNTIF(L23,"++++"),6,IF(COUNTIF(L23,"4+"),6,IF(COUNTIF(L23,"４＋"),6,IF(COUNTIF(L23,"4＋"),6,IF(COUNTIF(L23,"４+"),6,0))))))</f>
        <v>0</v>
      </c>
      <c r="M39" s="3">
        <f>IF(COUNTIF(M23,"＋＋＋＋"),6,IF(COUNTIF(M23,"++++"),6,IF(COUNTIF(M23,"4+"),6,IF(COUNTIF(M23,"４＋"),6,IF(COUNTIF(M23,"4＋"),6,IF(COUNTIF(M23,"４+"),6,0))))))</f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5"/>
      <c r="AB39" s="5"/>
      <c r="AC39" s="5"/>
      <c r="AD39" s="5"/>
      <c r="AE39" s="6"/>
      <c r="AF39" s="6"/>
      <c r="AG39" s="3"/>
      <c r="AH39" s="5"/>
      <c r="AK39" s="5"/>
      <c r="AL39" s="5"/>
    </row>
    <row r="40" spans="2:38" s="2" customFormat="1" ht="29.25" customHeight="1" hidden="1">
      <c r="B40" s="1"/>
      <c r="C40" s="3"/>
      <c r="D40" s="3"/>
      <c r="E40" s="3"/>
      <c r="F40" s="3"/>
      <c r="G40" s="3"/>
      <c r="H40" s="26" t="s">
        <v>43</v>
      </c>
      <c r="I40" s="39">
        <f>MAX(I36:I39)</f>
        <v>0</v>
      </c>
      <c r="J40" s="39">
        <f>MAX(J36:J39)</f>
        <v>0</v>
      </c>
      <c r="K40" s="39">
        <f>MAX(K36:K39)</f>
        <v>0</v>
      </c>
      <c r="L40" s="39">
        <f>MAX(L36:L39)</f>
        <v>0</v>
      </c>
      <c r="M40" s="40">
        <f>MAX(M36:M39)</f>
        <v>0</v>
      </c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"/>
      <c r="AA40" s="5"/>
      <c r="AB40" s="5"/>
      <c r="AC40" s="5"/>
      <c r="AD40" s="5"/>
      <c r="AE40" s="6"/>
      <c r="AF40" s="6"/>
      <c r="AG40" s="3"/>
      <c r="AH40" s="5"/>
      <c r="AK40" s="5"/>
      <c r="AL40" s="5"/>
    </row>
    <row r="41" spans="2:38" s="2" customFormat="1" ht="7.5" customHeight="1" hidden="1"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5"/>
      <c r="AB41" s="5"/>
      <c r="AC41" s="5"/>
      <c r="AD41" s="5"/>
      <c r="AE41" s="6"/>
      <c r="AF41" s="6"/>
      <c r="AG41" s="3"/>
      <c r="AH41" s="5"/>
      <c r="AK41" s="5"/>
      <c r="AL41" s="5"/>
    </row>
    <row r="42" spans="2:38" s="2" customFormat="1" ht="15" customHeight="1" hidden="1">
      <c r="B42" s="1"/>
      <c r="C42" s="3"/>
      <c r="D42" s="3"/>
      <c r="E42" s="3"/>
      <c r="F42" s="3"/>
      <c r="G42" s="3"/>
      <c r="H42" s="6"/>
      <c r="I42" s="3">
        <f>IF(COUNTIF(I26,"－"),1,IF(COUNTIF(I26,"-"),1,IF(COUNTIF(I26,"±"),1,IF(COUNTIF(I26,"＋－"),1,IF(COUNTIF(I26,"+-"),1,IF(COUNTIF(I26,"＋"),2,IF(COUNTIF(I26,"+"),2,0)))))))</f>
        <v>0</v>
      </c>
      <c r="J42" s="3">
        <f>IF(COUNTIF(J26,"－"),1,IF(COUNTIF(J26,"-"),1,IF(COUNTIF(J26,"±"),1,IF(COUNTIF(J26,"＋－"),1,IF(COUNTIF(J26,"+-"),1,IF(COUNTIF(J26,"＋"),2,IF(COUNTIF(J26,"+"),2,0)))))))</f>
        <v>0</v>
      </c>
      <c r="K42" s="3">
        <f>IF(COUNTIF(K26,"－"),1,IF(COUNTIF(K26,"-"),1,IF(COUNTIF(K26,"±"),1,IF(COUNTIF(K26,"＋－"),1,IF(COUNTIF(K26,"+-"),1,IF(COUNTIF(K26,"＋"),2,IF(COUNTIF(K26,"+"),2,0)))))))</f>
        <v>0</v>
      </c>
      <c r="L42" s="3">
        <f>IF(COUNTIF(L26,"－"),1,IF(COUNTIF(L26,"-"),1,IF(COUNTIF(L26,"±"),1,IF(COUNTIF(L26,"＋－"),1,IF(COUNTIF(L26,"+-"),1,IF(COUNTIF(L26,"＋"),2,IF(COUNTIF(L26,"+"),2,0)))))))</f>
        <v>0</v>
      </c>
      <c r="M42" s="3">
        <f>IF(COUNTIF(M26,"－"),1,IF(COUNTIF(M26,"-"),1,IF(COUNTIF(M26,"±"),1,IF(COUNTIF(M26,"＋－"),1,IF(COUNTIF(M26,"+-"),1,IF(COUNTIF(M26,"＋"),2,IF(COUNTIF(M26,"+"),2,0)))))))</f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5"/>
      <c r="AB42" s="5"/>
      <c r="AC42" s="5"/>
      <c r="AD42" s="5"/>
      <c r="AE42" s="6"/>
      <c r="AF42" s="6"/>
      <c r="AG42" s="3"/>
      <c r="AH42" s="5"/>
      <c r="AK42" s="5"/>
      <c r="AL42" s="5"/>
    </row>
    <row r="43" spans="2:38" s="2" customFormat="1" ht="15" customHeight="1" hidden="1">
      <c r="B43" s="1"/>
      <c r="C43" s="3"/>
      <c r="D43" s="3"/>
      <c r="E43" s="3"/>
      <c r="F43" s="3"/>
      <c r="G43" s="3"/>
      <c r="H43" s="3"/>
      <c r="I43" s="3">
        <f>IF(COUNTIF(I26,"＋＋"),4,IF(COUNTIF(I26,"++"),4,IF(COUNTIF(I26,"2+"),4,IF(COUNTIF(I26,"２＋"),4,IF(COUNTIF(I26,"2＋"),4,IF(COUNTIF(I26,"２+"),4,0))))))</f>
        <v>0</v>
      </c>
      <c r="J43" s="3">
        <f>IF(COUNTIF(J26,"＋＋"),4,IF(COUNTIF(J26,"++"),4,IF(COUNTIF(J26,"2+"),4,IF(COUNTIF(J26,"２＋"),4,IF(COUNTIF(J26,"2＋"),4,IF(COUNTIF(J26,"２+"),4,0))))))</f>
        <v>0</v>
      </c>
      <c r="K43" s="3">
        <f>IF(COUNTIF(K26,"＋＋"),4,IF(COUNTIF(K26,"++"),4,IF(COUNTIF(K26,"2+"),4,IF(COUNTIF(K26,"２＋"),4,IF(COUNTIF(K26,"2＋"),4,IF(COUNTIF(K26,"２+"),4,0))))))</f>
        <v>0</v>
      </c>
      <c r="L43" s="3">
        <f>IF(COUNTIF(L26,"＋＋"),4,IF(COUNTIF(L26,"++"),4,IF(COUNTIF(L26,"2+"),4,IF(COUNTIF(L26,"２＋"),4,IF(COUNTIF(L26,"2＋"),4,IF(COUNTIF(L26,"２+"),4,0))))))</f>
        <v>0</v>
      </c>
      <c r="M43" s="3">
        <f>IF(COUNTIF(M26,"＋＋"),4,IF(COUNTIF(M26,"++"),4,IF(COUNTIF(M26,"2+"),4,IF(COUNTIF(M26,"２＋"),4,IF(COUNTIF(M26,"2＋"),4,IF(COUNTIF(M26,"２+"),4,0))))))</f>
        <v>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"/>
      <c r="AB43" s="5"/>
      <c r="AC43" s="5"/>
      <c r="AD43" s="5"/>
      <c r="AE43" s="6"/>
      <c r="AF43" s="6"/>
      <c r="AG43" s="3"/>
      <c r="AH43" s="5"/>
      <c r="AK43" s="5"/>
      <c r="AL43" s="5"/>
    </row>
    <row r="44" spans="2:38" s="2" customFormat="1" ht="15" customHeight="1" hidden="1">
      <c r="B44" s="1"/>
      <c r="C44" s="3"/>
      <c r="D44" s="3"/>
      <c r="E44" s="3"/>
      <c r="F44" s="3"/>
      <c r="G44" s="3"/>
      <c r="H44" s="3"/>
      <c r="I44" s="3">
        <f>IF(COUNTIF(I26,"＋＋＋"),5,IF(COUNTIF(I26,"+++"),5,IF(COUNTIF(I26,"3+"),5,IF(COUNTIF(I26,"３＋"),5,IF(COUNTIF(I26,"3＋"),5,IF(COUNTIF(I26,"３+"),5,0))))))</f>
        <v>0</v>
      </c>
      <c r="J44" s="3">
        <f>IF(COUNTIF(J26,"＋＋＋"),5,IF(COUNTIF(J26,"+++"),5,IF(COUNTIF(J26,"3+"),5,IF(COUNTIF(J26,"３＋"),5,IF(COUNTIF(J26,"3＋"),5,IF(COUNTIF(J26,"３+"),5,0))))))</f>
        <v>0</v>
      </c>
      <c r="K44" s="3">
        <f>IF(COUNTIF(K26,"＋＋＋"),5,IF(COUNTIF(K26,"+++"),5,IF(COUNTIF(K26,"3+"),5,IF(COUNTIF(K26,"３＋"),5,IF(COUNTIF(K26,"3＋"),5,IF(COUNTIF(K26,"３+"),5,0))))))</f>
        <v>0</v>
      </c>
      <c r="L44" s="3">
        <f>IF(COUNTIF(L26,"＋＋＋"),5,IF(COUNTIF(L26,"+++"),5,IF(COUNTIF(L26,"3+"),5,IF(COUNTIF(L26,"３＋"),5,IF(COUNTIF(L26,"3＋"),5,IF(COUNTIF(L26,"３+"),5,0))))))</f>
        <v>0</v>
      </c>
      <c r="M44" s="3">
        <f>IF(COUNTIF(M26,"＋＋＋"),5,IF(COUNTIF(M26,"+++"),5,IF(COUNTIF(M26,"3+"),5,IF(COUNTIF(M26,"３＋"),5,IF(COUNTIF(M26,"3＋"),5,IF(COUNTIF(M26,"３+"),5,0))))))</f>
        <v>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"/>
      <c r="AB44" s="5"/>
      <c r="AC44" s="5"/>
      <c r="AD44" s="5"/>
      <c r="AE44" s="6"/>
      <c r="AF44" s="6"/>
      <c r="AG44" s="3"/>
      <c r="AH44" s="5"/>
      <c r="AK44" s="5"/>
      <c r="AL44" s="5"/>
    </row>
    <row r="45" spans="2:38" s="2" customFormat="1" ht="15" customHeight="1" hidden="1">
      <c r="B45" s="1"/>
      <c r="C45" s="3"/>
      <c r="D45" s="3"/>
      <c r="E45" s="3"/>
      <c r="F45" s="3"/>
      <c r="G45" s="3"/>
      <c r="H45" s="3"/>
      <c r="I45" s="3">
        <f>IF(COUNTIF(I26,"＋＋＋＋"),6,IF(COUNTIF(I26,"++++"),6,IF(COUNTIF(I26,"4+"),6,IF(COUNTIF(I26,"４＋"),6,IF(COUNTIF(I26,"4＋"),6,IF(COUNTIF(I26,"４+"),6,0))))))</f>
        <v>0</v>
      </c>
      <c r="J45" s="3">
        <f>IF(COUNTIF(J26,"＋＋＋＋"),6,IF(COUNTIF(J26,"++++"),6,IF(COUNTIF(J26,"4+"),6,IF(COUNTIF(J26,"４＋"),6,IF(COUNTIF(J26,"4＋"),6,IF(COUNTIF(J26,"４+"),6,0))))))</f>
        <v>0</v>
      </c>
      <c r="K45" s="3">
        <f>IF(COUNTIF(K26,"＋＋＋＋"),6,IF(COUNTIF(K26,"++++"),6,IF(COUNTIF(K26,"4+"),6,IF(COUNTIF(K26,"４＋"),6,IF(COUNTIF(K26,"4＋"),6,IF(COUNTIF(K26,"４+"),6,0))))))</f>
        <v>0</v>
      </c>
      <c r="L45" s="3">
        <f>IF(COUNTIF(L26,"＋＋＋＋"),6,IF(COUNTIF(L26,"++++"),6,IF(COUNTIF(L26,"4+"),6,IF(COUNTIF(L26,"４＋"),6,IF(COUNTIF(L26,"4＋"),6,IF(COUNTIF(L26,"４+"),6,0))))))</f>
        <v>0</v>
      </c>
      <c r="M45" s="3">
        <f>IF(COUNTIF(M26,"＋＋＋＋"),6,IF(COUNTIF(M26,"++++"),6,IF(COUNTIF(M26,"4+"),6,IF(COUNTIF(M26,"４＋"),6,IF(COUNTIF(M26,"4＋"),6,IF(COUNTIF(M26,"４+"),6,0))))))</f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5"/>
      <c r="AB45" s="5"/>
      <c r="AC45" s="5"/>
      <c r="AD45" s="5"/>
      <c r="AE45" s="6"/>
      <c r="AF45" s="6"/>
      <c r="AG45" s="3"/>
      <c r="AH45" s="5"/>
      <c r="AK45" s="5"/>
      <c r="AL45" s="5"/>
    </row>
    <row r="46" spans="2:38" s="2" customFormat="1" ht="15" customHeight="1" hidden="1">
      <c r="B46" s="1"/>
      <c r="C46" s="3"/>
      <c r="D46" s="3"/>
      <c r="E46" s="3"/>
      <c r="F46" s="3"/>
      <c r="G46" s="3"/>
      <c r="H46" s="26" t="s">
        <v>44</v>
      </c>
      <c r="I46" s="39">
        <f>MAX(I42:I45)</f>
        <v>0</v>
      </c>
      <c r="J46" s="39">
        <f>MAX(J42:J45)</f>
        <v>0</v>
      </c>
      <c r="K46" s="39">
        <f>MAX(K42:K45)</f>
        <v>0</v>
      </c>
      <c r="L46" s="39">
        <f>MAX(L42:L45)</f>
        <v>0</v>
      </c>
      <c r="M46" s="40">
        <f>MAX(M42:M45)</f>
        <v>0</v>
      </c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"/>
      <c r="AA46" s="5"/>
      <c r="AB46" s="5"/>
      <c r="AC46" s="5"/>
      <c r="AD46" s="5"/>
      <c r="AE46" s="6"/>
      <c r="AF46" s="6"/>
      <c r="AG46" s="3"/>
      <c r="AH46" s="5"/>
      <c r="AK46" s="5"/>
      <c r="AL46" s="5"/>
    </row>
    <row r="47" spans="2:38" s="2" customFormat="1" ht="7.5" customHeight="1" hidden="1"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5"/>
      <c r="AB47" s="5"/>
      <c r="AC47" s="5"/>
      <c r="AD47" s="5"/>
      <c r="AE47" s="6"/>
      <c r="AF47" s="6"/>
      <c r="AG47" s="3"/>
      <c r="AH47" s="5"/>
      <c r="AK47" s="5"/>
      <c r="AL47" s="5"/>
    </row>
    <row r="48" spans="2:38" s="2" customFormat="1" ht="15" customHeight="1" hidden="1">
      <c r="B48" s="1"/>
      <c r="C48" s="3"/>
      <c r="D48" s="3"/>
      <c r="E48" s="3"/>
      <c r="F48" s="3"/>
      <c r="G48" s="3"/>
      <c r="H48" s="6"/>
      <c r="I48" s="3">
        <f>IF(COUNTIF(I27,"－"),1,IF(COUNTIF(I27,"-"),1,IF(COUNTIF(I27,"±"),1,IF(COUNTIF(I27,"＋－"),1,IF(COUNTIF(I27,"+-"),1,IF(COUNTIF(I27,"＋"),2,IF(COUNTIF(I27,"+"),2,0)))))))</f>
        <v>0</v>
      </c>
      <c r="J48" s="3">
        <f>IF(COUNTIF(J27,"－"),1,IF(COUNTIF(J27,"-"),1,IF(COUNTIF(J27,"±"),1,IF(COUNTIF(J27,"＋－"),1,IF(COUNTIF(J27,"+-"),1,IF(COUNTIF(J27,"＋"),2,IF(COUNTIF(J27,"+"),2,0)))))))</f>
        <v>0</v>
      </c>
      <c r="K48" s="3">
        <f>IF(COUNTIF(K27,"－"),1,IF(COUNTIF(K27,"-"),1,IF(COUNTIF(K27,"±"),1,IF(COUNTIF(K27,"＋－"),1,IF(COUNTIF(K27,"+-"),1,IF(COUNTIF(K27,"＋"),2,IF(COUNTIF(K27,"+"),2,0)))))))</f>
        <v>0</v>
      </c>
      <c r="L48" s="3">
        <f>IF(COUNTIF(L27,"－"),1,IF(COUNTIF(L27,"-"),1,IF(COUNTIF(L27,"±"),1,IF(COUNTIF(L27,"＋－"),1,IF(COUNTIF(L27,"+-"),1,IF(COUNTIF(L27,"＋"),2,IF(COUNTIF(L27,"+"),2,0)))))))</f>
        <v>0</v>
      </c>
      <c r="M48" s="3">
        <f>IF(COUNTIF(M27,"－"),1,IF(COUNTIF(M27,"-"),1,IF(COUNTIF(M27,"±"),1,IF(COUNTIF(M27,"＋－"),1,IF(COUNTIF(M27,"+-"),1,IF(COUNTIF(M27,"＋"),2,IF(COUNTIF(M27,"+"),2,0)))))))</f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5"/>
      <c r="AB48" s="5"/>
      <c r="AC48" s="5"/>
      <c r="AD48" s="5"/>
      <c r="AE48" s="6"/>
      <c r="AF48" s="6"/>
      <c r="AG48" s="3"/>
      <c r="AH48" s="5"/>
      <c r="AK48" s="5"/>
      <c r="AL48" s="5"/>
    </row>
    <row r="49" spans="9:13" ht="15" customHeight="1" hidden="1">
      <c r="I49" s="3">
        <f>IF(COUNTIF(I27,"＋＋"),4,IF(COUNTIF(I27,"++"),4,IF(COUNTIF(I27,"2+"),4,IF(COUNTIF(I27,"２＋"),4,IF(COUNTIF(I27,"2＋"),4,IF(COUNTIF(I27,"２+"),4,0))))))</f>
        <v>0</v>
      </c>
      <c r="J49" s="3">
        <f>IF(COUNTIF(J27,"＋＋"),4,IF(COUNTIF(J27,"++"),4,IF(COUNTIF(J27,"2+"),4,IF(COUNTIF(J27,"２＋"),4,IF(COUNTIF(J27,"2＋"),4,IF(COUNTIF(J27,"２+"),4,0))))))</f>
        <v>0</v>
      </c>
      <c r="K49" s="3">
        <f>IF(COUNTIF(K27,"＋＋"),4,IF(COUNTIF(K27,"++"),4,IF(COUNTIF(K27,"2+"),4,IF(COUNTIF(K27,"２＋"),4,IF(COUNTIF(K27,"2＋"),4,IF(COUNTIF(K27,"２+"),4,0))))))</f>
        <v>0</v>
      </c>
      <c r="L49" s="3">
        <f>IF(COUNTIF(L27,"＋＋"),4,IF(COUNTIF(L27,"++"),4,IF(COUNTIF(L27,"2+"),4,IF(COUNTIF(L27,"２＋"),4,IF(COUNTIF(L27,"2＋"),4,IF(COUNTIF(L27,"２+"),4,0))))))</f>
        <v>0</v>
      </c>
      <c r="M49" s="3">
        <f>IF(COUNTIF(M27,"＋＋"),4,IF(COUNTIF(M27,"++"),4,IF(COUNTIF(M27,"2+"),4,IF(COUNTIF(M27,"２＋"),4,IF(COUNTIF(M27,"2＋"),4,IF(COUNTIF(M27,"２+"),4,0))))))</f>
        <v>0</v>
      </c>
    </row>
    <row r="50" spans="9:13" ht="15" customHeight="1" hidden="1">
      <c r="I50" s="3">
        <f>IF(COUNTIF(I27,"＋＋＋"),5,IF(COUNTIF(I27,"+++"),5,IF(COUNTIF(I27,"3+"),5,IF(COUNTIF(I27,"３＋"),5,IF(COUNTIF(I27,"3＋"),5,IF(COUNTIF(I27,"３+"),5,0))))))</f>
        <v>0</v>
      </c>
      <c r="J50" s="3">
        <f>IF(COUNTIF(J27,"＋＋＋"),5,IF(COUNTIF(J27,"+++"),5,IF(COUNTIF(J27,"3+"),5,IF(COUNTIF(J27,"３＋"),5,IF(COUNTIF(J27,"3＋"),5,IF(COUNTIF(J27,"３+"),5,0))))))</f>
        <v>0</v>
      </c>
      <c r="K50" s="3">
        <f>IF(COUNTIF(K27,"＋＋＋"),5,IF(COUNTIF(K27,"+++"),5,IF(COUNTIF(K27,"3+"),5,IF(COUNTIF(K27,"３＋"),5,IF(COUNTIF(K27,"3＋"),5,IF(COUNTIF(K27,"３+"),5,0))))))</f>
        <v>0</v>
      </c>
      <c r="L50" s="3">
        <f>IF(COUNTIF(L27,"＋＋＋"),5,IF(COUNTIF(L27,"+++"),5,IF(COUNTIF(L27,"3+"),5,IF(COUNTIF(L27,"３＋"),5,IF(COUNTIF(L27,"3＋"),5,IF(COUNTIF(L27,"３+"),5,0))))))</f>
        <v>0</v>
      </c>
      <c r="M50" s="3">
        <f>IF(COUNTIF(M27,"＋＋＋"),5,IF(COUNTIF(M27,"+++"),5,IF(COUNTIF(M27,"3+"),5,IF(COUNTIF(M27,"３＋"),5,IF(COUNTIF(M27,"3＋"),5,IF(COUNTIF(M27,"３+"),5,0))))))</f>
        <v>0</v>
      </c>
    </row>
    <row r="51" spans="9:13" ht="15" customHeight="1" hidden="1">
      <c r="I51" s="3">
        <f>IF(COUNTIF(I27,"＋＋＋＋"),6,IF(COUNTIF(I27,"++++"),6,IF(COUNTIF(I27,"4+"),6,IF(COUNTIF(I27,"４＋"),6,IF(COUNTIF(I27,"4＋"),6,IF(COUNTIF(I27,"４+"),6,0))))))</f>
        <v>0</v>
      </c>
      <c r="J51" s="3">
        <f>IF(COUNTIF(J27,"＋＋＋＋"),6,IF(COUNTIF(J27,"++++"),6,IF(COUNTIF(J27,"4+"),6,IF(COUNTIF(J27,"４＋"),6,IF(COUNTIF(J27,"4＋"),6,IF(COUNTIF(J27,"４+"),6,0))))))</f>
        <v>0</v>
      </c>
      <c r="K51" s="3">
        <f>IF(COUNTIF(K27,"＋＋＋＋"),6,IF(COUNTIF(K27,"++++"),6,IF(COUNTIF(K27,"4+"),6,IF(COUNTIF(K27,"４＋"),6,IF(COUNTIF(K27,"4＋"),6,IF(COUNTIF(K27,"４+"),6,0))))))</f>
        <v>0</v>
      </c>
      <c r="L51" s="3">
        <f>IF(COUNTIF(L27,"＋＋＋＋"),6,IF(COUNTIF(L27,"++++"),6,IF(COUNTIF(L27,"4+"),6,IF(COUNTIF(L27,"４＋"),6,IF(COUNTIF(L27,"4＋"),6,IF(COUNTIF(L27,"４+"),6,0))))))</f>
        <v>0</v>
      </c>
      <c r="M51" s="3">
        <f>IF(COUNTIF(M27,"＋＋＋＋"),6,IF(COUNTIF(M27,"++++"),6,IF(COUNTIF(M27,"4+"),6,IF(COUNTIF(M27,"４＋"),6,IF(COUNTIF(M27,"4＋"),6,IF(COUNTIF(M27,"４+"),6,0))))))</f>
        <v>0</v>
      </c>
    </row>
    <row r="52" spans="8:25" ht="15" customHeight="1" hidden="1">
      <c r="H52" s="26" t="s">
        <v>45</v>
      </c>
      <c r="I52" s="39">
        <f>MAX(I48:I51)</f>
        <v>0</v>
      </c>
      <c r="J52" s="39">
        <f>MAX(J48:J51)</f>
        <v>0</v>
      </c>
      <c r="K52" s="39">
        <f>MAX(K48:K51)</f>
        <v>0</v>
      </c>
      <c r="L52" s="39">
        <f>MAX(L48:L51)</f>
        <v>0</v>
      </c>
      <c r="M52" s="40">
        <f>MAX(M48:M51)</f>
        <v>0</v>
      </c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ht="7.5" customHeight="1" hidden="1"/>
    <row r="54" spans="8:25" ht="14.25" customHeight="1" hidden="1">
      <c r="H54" s="26" t="s">
        <v>46</v>
      </c>
      <c r="I54" s="39">
        <f>IF(AND($J$2="男",I12&gt;=85),2,IF(AND($J$2="女",I12&gt;=90),2,IF(OR(I12="",I12=0),0,1)))</f>
        <v>0</v>
      </c>
      <c r="J54" s="39">
        <f>IF(AND($J$2="男",J12&gt;=85),2,IF(AND($J$2="女",J12&gt;=90),2,IF(OR(J12="",J12=0),0,1)))</f>
        <v>0</v>
      </c>
      <c r="K54" s="39">
        <f>IF(AND($J$2="男",K12&gt;=85),2,IF(AND($J$2="女",K12&gt;=90),2,IF(OR(K12="",K12=0),0,1)))</f>
        <v>0</v>
      </c>
      <c r="L54" s="39">
        <f>IF(AND($J$2="男",L12&gt;=85),2,IF(AND($J$2="女",L12&gt;=90),2,IF(OR(L12="",L12=0),0,1)))</f>
        <v>0</v>
      </c>
      <c r="M54" s="40">
        <f>IF(AND($J$2="男",M12&gt;=85),2,IF(AND($J$2="女",M12&gt;=90),2,IF(OR(M12="",M12=0),0,1)))</f>
        <v>0</v>
      </c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ht="14.25" hidden="1"/>
    <row r="56" spans="8:25" ht="15.75" customHeight="1" hidden="1">
      <c r="H56" s="26" t="s">
        <v>47</v>
      </c>
      <c r="I56" s="39" t="e">
        <f>IF(AND(I8="空腹",#REF!&gt;=100,I21&lt;126),1,IF(AND(I8="空腹",I21&gt;=126),2,IF(AND(I8="食後",I21&gt;=140,I21&lt;200),1,IF(AND(I8="食後",I21&gt;=200),2,0))))</f>
        <v>#REF!</v>
      </c>
      <c r="J56" s="39" t="e">
        <f>IF(AND(J8="空腹",#REF!&gt;=100,J21&lt;126),1,IF(AND(J8="空腹",J21&gt;=126),2,IF(AND(J8="食後",J21&gt;=140,J21&lt;200),1,IF(AND(J8="食後",J21&gt;=200),2,0))))</f>
        <v>#REF!</v>
      </c>
      <c r="K56" s="39">
        <f>IF(AND(K8="空腹",I2&gt;=100,K21&lt;126),1,IF(AND(K8="空腹",K21&gt;=126),2,IF(AND(K8="食後",K21&gt;=140,K21&lt;200),1,IF(AND(K8="食後",K21&gt;=200),2,0))))</f>
        <v>0</v>
      </c>
      <c r="L56" s="39">
        <f>IF(AND(L8="空腹",J2&gt;=100,L21&lt;126),1,IF(AND(L8="空腹",L21&gt;=126),2,IF(AND(L8="食後",L21&gt;=140,L21&lt;200),1,IF(AND(L8="食後",L21&gt;=200),2,0))))</f>
        <v>0</v>
      </c>
      <c r="M56" s="40" t="e">
        <f>IF(AND(M8="空腹",#REF!&gt;=100,M21&lt;126),1,IF(AND(M8="空腹",M21&gt;=126),2,IF(AND(M8="食後",M21&gt;=140,M21&lt;200),1,IF(AND(M8="食後",M21&gt;=200),2,0))))</f>
        <v>#REF!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</row>
    <row r="57" ht="14.25" hidden="1"/>
    <row r="58" spans="8:13" ht="14.25" hidden="1">
      <c r="H58" s="3" t="s">
        <v>48</v>
      </c>
      <c r="I58" s="3">
        <f>IF(I32="",0,IF(AND($J$2="男",OR(I32&lt;13,I32&gt;18)),2,IF(AND($J$2="女",OR(I32&lt;12,I32&gt;16)),2,1)))</f>
        <v>0</v>
      </c>
      <c r="J58" s="3">
        <f>IF(J32="",0,IF(AND($J$2="男",OR(J32&lt;13,J32&gt;18)),2,IF(AND($J$2="女",OR(J32&lt;12,J32&gt;16)),2,1)))</f>
        <v>0</v>
      </c>
      <c r="K58" s="3">
        <f>IF(K32="",0,IF(AND($J$2="男",OR(K32&lt;13,K32&gt;18)),2,IF(AND($J$2="女",OR(K32&lt;12,K32&gt;16)),2,1)))</f>
        <v>0</v>
      </c>
      <c r="L58" s="3">
        <f>IF(L32="",0,IF(AND($J$2="男",OR(L32&lt;13,L32&gt;18)),2,IF(AND($J$2="女",OR(L32&lt;12,L32&gt;16)),2,1)))</f>
        <v>0</v>
      </c>
      <c r="M58" s="3">
        <f>IF(M32="",0,IF(AND($J$2="男",OR(M32&lt;13,M32&gt;18)),2,IF(AND($J$2="女",OR(M32&lt;12,M32&gt;16)),2,1)))</f>
        <v>0</v>
      </c>
    </row>
    <row r="59" ht="14.25" hidden="1"/>
    <row r="60" spans="8:13" ht="14.25" hidden="1">
      <c r="H60" s="6" t="s">
        <v>49</v>
      </c>
      <c r="I60" s="3">
        <f>IF(AND($J$2="男",I24&gt;=1.1,I24&lt;1.3),1,IF(AND($J$2="女",I24&gt;=0.8,I24&lt;1),1,IF(AND($J$2="男",I24&gt;=1.3),2,IF(AND($J$2="女",I24&gt;=1),2,0))))</f>
        <v>0</v>
      </c>
      <c r="J60" s="3">
        <f>IF(AND($J$2="男",J24&gt;=1.1,J24&lt;1.3),1,IF(AND($J$2="女",J24&gt;=0.8,J24&lt;1),1,IF(AND($J$2="男",J24&gt;=1.3),2,IF(AND($J$2="女",J24&gt;=1),2,0))))</f>
        <v>0</v>
      </c>
      <c r="K60" s="3">
        <f>IF(AND($J$2="男",K24&gt;=1.1,K24&lt;1.3),1,IF(AND($J$2="女",K24&gt;=0.8,K24&lt;1),1,IF(AND($J$2="男",K24&gt;=1.3),2,IF(AND($J$2="女",K24&gt;=1),2,0))))</f>
        <v>0</v>
      </c>
      <c r="L60" s="3">
        <f>IF(AND($J$2="男",L24&gt;=1.1,L24&lt;1.3),1,IF(AND($J$2="女",L24&gt;=0.8,L24&lt;1),1,IF(AND($J$2="男",L24&gt;=1.3),2,IF(AND($J$2="女",L24&gt;=1),2,0))))</f>
        <v>0</v>
      </c>
      <c r="M60" s="3">
        <f>IF(AND($J$2="男",M24&gt;=1.1,M24&lt;1.3),1,IF(AND($J$2="女",M24&gt;=0.8,M24&lt;1),1,IF(AND($J$2="男",M24&gt;=1.3),2,IF(AND($J$2="女",M24&gt;=1),2,0))))</f>
        <v>0</v>
      </c>
    </row>
    <row r="61" ht="14.25">
      <c r="E61" s="41" t="s">
        <v>104</v>
      </c>
    </row>
  </sheetData>
  <sheetProtection/>
  <mergeCells count="77">
    <mergeCell ref="B33:D33"/>
    <mergeCell ref="E33:F33"/>
    <mergeCell ref="G33:H33"/>
    <mergeCell ref="B34:D34"/>
    <mergeCell ref="E34:F34"/>
    <mergeCell ref="G34:H34"/>
    <mergeCell ref="AJ29:AM29"/>
    <mergeCell ref="AO29:AR29"/>
    <mergeCell ref="AT29:AW29"/>
    <mergeCell ref="E30:F30"/>
    <mergeCell ref="G30:H30"/>
    <mergeCell ref="C31:D32"/>
    <mergeCell ref="E31:F31"/>
    <mergeCell ref="G31:H31"/>
    <mergeCell ref="E32:F32"/>
    <mergeCell ref="G32:H32"/>
    <mergeCell ref="G27:H27"/>
    <mergeCell ref="C28:D28"/>
    <mergeCell ref="E28:F28"/>
    <mergeCell ref="G28:H28"/>
    <mergeCell ref="B29:B32"/>
    <mergeCell ref="C29:C30"/>
    <mergeCell ref="E29:F29"/>
    <mergeCell ref="G29:H29"/>
    <mergeCell ref="AI23:AI25"/>
    <mergeCell ref="D24:D27"/>
    <mergeCell ref="E24:F24"/>
    <mergeCell ref="G24:H24"/>
    <mergeCell ref="E25:F25"/>
    <mergeCell ref="G25:H25"/>
    <mergeCell ref="E26:F26"/>
    <mergeCell ref="G26:H26"/>
    <mergeCell ref="AI26:AI28"/>
    <mergeCell ref="E27:F27"/>
    <mergeCell ref="D21:D23"/>
    <mergeCell ref="E21:F21"/>
    <mergeCell ref="G21:H21"/>
    <mergeCell ref="E22:F22"/>
    <mergeCell ref="G22:H22"/>
    <mergeCell ref="E23:F23"/>
    <mergeCell ref="G23:H23"/>
    <mergeCell ref="E17:F17"/>
    <mergeCell ref="G17:H17"/>
    <mergeCell ref="AI17:AI19"/>
    <mergeCell ref="D18:D20"/>
    <mergeCell ref="E18:E19"/>
    <mergeCell ref="G18:H18"/>
    <mergeCell ref="G19:H19"/>
    <mergeCell ref="E20:F20"/>
    <mergeCell ref="G20:H20"/>
    <mergeCell ref="AI20:AI22"/>
    <mergeCell ref="G14:H14"/>
    <mergeCell ref="E15:F15"/>
    <mergeCell ref="G15:H15"/>
    <mergeCell ref="E16:F16"/>
    <mergeCell ref="G16:H16"/>
    <mergeCell ref="AI16:AJ16"/>
    <mergeCell ref="G10:H10"/>
    <mergeCell ref="E11:F11"/>
    <mergeCell ref="G11:H11"/>
    <mergeCell ref="E12:F12"/>
    <mergeCell ref="G12:H12"/>
    <mergeCell ref="C13:C27"/>
    <mergeCell ref="D13:D17"/>
    <mergeCell ref="E13:F13"/>
    <mergeCell ref="G13:H13"/>
    <mergeCell ref="E14:F14"/>
    <mergeCell ref="B2:C2"/>
    <mergeCell ref="D2:G2"/>
    <mergeCell ref="B4:G7"/>
    <mergeCell ref="B8:F8"/>
    <mergeCell ref="G8:H8"/>
    <mergeCell ref="B9:B28"/>
    <mergeCell ref="C9:D12"/>
    <mergeCell ref="E9:F9"/>
    <mergeCell ref="G9:H9"/>
    <mergeCell ref="E10:F10"/>
  </mergeCells>
  <conditionalFormatting sqref="I11:M11">
    <cfRule type="cellIs" priority="90" dxfId="1" operator="between" stopIfTrue="1">
      <formula>25</formula>
      <formula>99</formula>
    </cfRule>
  </conditionalFormatting>
  <conditionalFormatting sqref="I14:M14">
    <cfRule type="cellIs" priority="88" dxfId="1" operator="between" stopIfTrue="1">
      <formula>35</formula>
      <formula>39</formula>
    </cfRule>
    <cfRule type="cellIs" priority="89" dxfId="0" operator="between" stopIfTrue="1">
      <formula>0.1</formula>
      <formula>34</formula>
    </cfRule>
  </conditionalFormatting>
  <conditionalFormatting sqref="I15:M16">
    <cfRule type="cellIs" priority="86" dxfId="1" operator="between" stopIfTrue="1">
      <formula>31</formula>
      <formula>50</formula>
    </cfRule>
    <cfRule type="cellIs" priority="87" dxfId="0" operator="between" stopIfTrue="1">
      <formula>51</formula>
      <formula>9999</formula>
    </cfRule>
  </conditionalFormatting>
  <conditionalFormatting sqref="I17:M17">
    <cfRule type="cellIs" priority="84" dxfId="1" operator="between" stopIfTrue="1">
      <formula>51</formula>
      <formula>100</formula>
    </cfRule>
    <cfRule type="cellIs" priority="85" dxfId="0" operator="between" stopIfTrue="1">
      <formula>101</formula>
      <formula>9999</formula>
    </cfRule>
  </conditionalFormatting>
  <conditionalFormatting sqref="I18:M18">
    <cfRule type="cellIs" priority="81" dxfId="1" operator="between" stopIfTrue="1">
      <formula>130</formula>
      <formula>139</formula>
    </cfRule>
    <cfRule type="cellIs" priority="82" dxfId="0" operator="between" stopIfTrue="1">
      <formula>140</formula>
      <formula>159</formula>
    </cfRule>
    <cfRule type="cellIs" priority="83" dxfId="90" operator="between" stopIfTrue="1">
      <formula>160</formula>
      <formula>999</formula>
    </cfRule>
  </conditionalFormatting>
  <conditionalFormatting sqref="I19:M19">
    <cfRule type="cellIs" priority="78" dxfId="1" operator="between" stopIfTrue="1">
      <formula>85</formula>
      <formula>89</formula>
    </cfRule>
    <cfRule type="cellIs" priority="79" dxfId="0" operator="between" stopIfTrue="1">
      <formula>90</formula>
      <formula>99</formula>
    </cfRule>
    <cfRule type="cellIs" priority="80" dxfId="90" operator="between" stopIfTrue="1">
      <formula>100</formula>
      <formula>999</formula>
    </cfRule>
  </conditionalFormatting>
  <conditionalFormatting sqref="I20:M20">
    <cfRule type="cellIs" priority="75" dxfId="1" operator="between" stopIfTrue="1">
      <formula>7</formula>
      <formula>7.9</formula>
    </cfRule>
    <cfRule type="cellIs" priority="76" dxfId="0" operator="between" stopIfTrue="1">
      <formula>8</formula>
      <formula>8.9</formula>
    </cfRule>
    <cfRule type="cellIs" priority="77" dxfId="90" operator="between" stopIfTrue="1">
      <formula>9</formula>
      <formula>99</formula>
    </cfRule>
  </conditionalFormatting>
  <conditionalFormatting sqref="I22:M22">
    <cfRule type="cellIs" priority="72" dxfId="1" operator="between" stopIfTrue="1">
      <formula>5.2</formula>
      <formula>6</formula>
    </cfRule>
    <cfRule type="cellIs" priority="73" dxfId="0" operator="between" stopIfTrue="1">
      <formula>6.1</formula>
      <formula>6.4</formula>
    </cfRule>
    <cfRule type="cellIs" priority="74" dxfId="90" operator="between" stopIfTrue="1">
      <formula>6.5</formula>
      <formula>99</formula>
    </cfRule>
  </conditionalFormatting>
  <conditionalFormatting sqref="I28:M28">
    <cfRule type="cellIs" priority="69" dxfId="1" operator="between" stopIfTrue="1">
      <formula>120</formula>
      <formula>139</formula>
    </cfRule>
    <cfRule type="cellIs" priority="70" dxfId="0" operator="between" stopIfTrue="1">
      <formula>140</formula>
      <formula>159</formula>
    </cfRule>
    <cfRule type="cellIs" priority="71" dxfId="90" operator="between" stopIfTrue="1">
      <formula>160</formula>
      <formula>9999</formula>
    </cfRule>
  </conditionalFormatting>
  <conditionalFormatting sqref="I25:M25">
    <cfRule type="cellIs" priority="66" dxfId="1" operator="between" stopIfTrue="1">
      <formula>50</formula>
      <formula>59.9</formula>
    </cfRule>
    <cfRule type="cellIs" priority="67" dxfId="0" operator="between" stopIfTrue="1">
      <formula>30</formula>
      <formula>49.9</formula>
    </cfRule>
    <cfRule type="cellIs" priority="68" dxfId="90" operator="between" stopIfTrue="1">
      <formula>0.1</formula>
      <formula>29.9</formula>
    </cfRule>
  </conditionalFormatting>
  <conditionalFormatting sqref="I12">
    <cfRule type="expression" priority="65" dxfId="1" stopIfTrue="1">
      <formula>AND($AI$12&gt;0,$AI$12=1)</formula>
    </cfRule>
  </conditionalFormatting>
  <conditionalFormatting sqref="J12">
    <cfRule type="expression" priority="64" dxfId="1" stopIfTrue="1">
      <formula>AND($AJ$12&gt;0,$AJ$12=1)</formula>
    </cfRule>
  </conditionalFormatting>
  <conditionalFormatting sqref="K12">
    <cfRule type="expression" priority="63" dxfId="1" stopIfTrue="1">
      <formula>AND($AK$12&gt;0,$AK$12=1)</formula>
    </cfRule>
  </conditionalFormatting>
  <conditionalFormatting sqref="L12">
    <cfRule type="expression" priority="62" dxfId="1" stopIfTrue="1">
      <formula>AND($AL$12&gt;0,$AL$12=1)</formula>
    </cfRule>
  </conditionalFormatting>
  <conditionalFormatting sqref="M12">
    <cfRule type="expression" priority="61" dxfId="1" stopIfTrue="1">
      <formula>AND($AM$12&gt;0,$AM$12=1)</formula>
    </cfRule>
  </conditionalFormatting>
  <conditionalFormatting sqref="J21">
    <cfRule type="expression" priority="59" dxfId="1" stopIfTrue="1">
      <formula>AND($AJ$13&gt;0,$AJ$13=1)</formula>
    </cfRule>
    <cfRule type="expression" priority="60" dxfId="0" stopIfTrue="1">
      <formula>AND($AJ$13&gt;0,$AJ$13=2)</formula>
    </cfRule>
  </conditionalFormatting>
  <conditionalFormatting sqref="K21">
    <cfRule type="expression" priority="57" dxfId="1" stopIfTrue="1">
      <formula>AND($AK$13&gt;0,$AK$13=1)</formula>
    </cfRule>
    <cfRule type="expression" priority="58" dxfId="0" stopIfTrue="1">
      <formula>AND($AK$13&gt;0,$AK$13=2)</formula>
    </cfRule>
  </conditionalFormatting>
  <conditionalFormatting sqref="L21">
    <cfRule type="expression" priority="55" dxfId="1" stopIfTrue="1">
      <formula>AND($AL$13&gt;0,$AL$13=1)</formula>
    </cfRule>
    <cfRule type="expression" priority="56" dxfId="0" stopIfTrue="1">
      <formula>AND($AL$13&gt;0,$AL$13=2)</formula>
    </cfRule>
  </conditionalFormatting>
  <conditionalFormatting sqref="M21">
    <cfRule type="expression" priority="53" dxfId="1" stopIfTrue="1">
      <formula>AND($AM$13&gt;0,$AM$13=1)</formula>
    </cfRule>
    <cfRule type="expression" priority="54" dxfId="0" stopIfTrue="1">
      <formula>AND($AM$13&gt;0,$AM$13=2)</formula>
    </cfRule>
  </conditionalFormatting>
  <conditionalFormatting sqref="J23">
    <cfRule type="expression" priority="51" dxfId="1" stopIfTrue="1">
      <formula>AND($AN$31&gt;0,$AN$31=2)</formula>
    </cfRule>
    <cfRule type="expression" priority="52" dxfId="0" stopIfTrue="1">
      <formula>AND($AN$31&lt;6,$AN$31&gt;=3)</formula>
    </cfRule>
  </conditionalFormatting>
  <conditionalFormatting sqref="I23">
    <cfRule type="expression" priority="49" dxfId="1" stopIfTrue="1">
      <formula>AND($AN$30&gt;0,$AN$30=2)</formula>
    </cfRule>
    <cfRule type="expression" priority="50" dxfId="0" stopIfTrue="1">
      <formula>AND($AN$30&lt;6,$AN$30&gt;=3)</formula>
    </cfRule>
  </conditionalFormatting>
  <conditionalFormatting sqref="K23">
    <cfRule type="expression" priority="47" dxfId="1" stopIfTrue="1">
      <formula>AND($AN$32&gt;0,$AN$32=2)</formula>
    </cfRule>
    <cfRule type="expression" priority="48" dxfId="0" stopIfTrue="1">
      <formula>AND($AN$32&lt;6,$AN$32&gt;=3)</formula>
    </cfRule>
  </conditionalFormatting>
  <conditionalFormatting sqref="L23">
    <cfRule type="expression" priority="45" dxfId="1" stopIfTrue="1">
      <formula>AND($AN$33&gt;0,$AN$33=2)</formula>
    </cfRule>
    <cfRule type="expression" priority="46" dxfId="0" stopIfTrue="1">
      <formula>AND($AN$33&lt;6,$AN$33&gt;=3)</formula>
    </cfRule>
  </conditionalFormatting>
  <conditionalFormatting sqref="M23">
    <cfRule type="expression" priority="43" dxfId="1" stopIfTrue="1">
      <formula>AND($AN$34&gt;0,$AN$34=2)</formula>
    </cfRule>
    <cfRule type="expression" priority="44" dxfId="0" stopIfTrue="1">
      <formula>AND($AN$34&lt;6,$AN$34&gt;=3)</formula>
    </cfRule>
  </conditionalFormatting>
  <conditionalFormatting sqref="I26">
    <cfRule type="expression" priority="41" dxfId="1" stopIfTrue="1">
      <formula>AND($AS$30&gt;0,$AS$30=2)</formula>
    </cfRule>
    <cfRule type="expression" priority="42" dxfId="0" stopIfTrue="1">
      <formula>AND($AS$30&lt;6,$AS$30&gt;=3)</formula>
    </cfRule>
  </conditionalFormatting>
  <conditionalFormatting sqref="J26">
    <cfRule type="expression" priority="39" dxfId="1" stopIfTrue="1">
      <formula>AND($AS$31&gt;0,$AS$31=2)</formula>
    </cfRule>
    <cfRule type="expression" priority="40" dxfId="0" stopIfTrue="1">
      <formula>AND($AS$31&lt;6,$AS$31&gt;=3)</formula>
    </cfRule>
  </conditionalFormatting>
  <conditionalFormatting sqref="K26">
    <cfRule type="expression" priority="37" dxfId="1" stopIfTrue="1">
      <formula>AND($AS$32&gt;0,$AS$32=2)</formula>
    </cfRule>
    <cfRule type="expression" priority="38" dxfId="0" stopIfTrue="1">
      <formula>AND($AS$32&lt;6,$AS$32&gt;=3)</formula>
    </cfRule>
  </conditionalFormatting>
  <conditionalFormatting sqref="L26">
    <cfRule type="expression" priority="35" dxfId="1" stopIfTrue="1">
      <formula>AND($AS$33&gt;0,$AS$33=2)</formula>
    </cfRule>
    <cfRule type="expression" priority="36" dxfId="0" stopIfTrue="1">
      <formula>AND($AS$33&lt;6,$AS$33&gt;=3)</formula>
    </cfRule>
  </conditionalFormatting>
  <conditionalFormatting sqref="M26">
    <cfRule type="expression" priority="33" dxfId="1" stopIfTrue="1">
      <formula>AND($AS$34&gt;0,$AS$34=2)</formula>
    </cfRule>
    <cfRule type="expression" priority="34" dxfId="0" stopIfTrue="1">
      <formula>AND($AS$34&lt;6,$AS$34&gt;=3)</formula>
    </cfRule>
  </conditionalFormatting>
  <conditionalFormatting sqref="I27">
    <cfRule type="expression" priority="31" dxfId="1" stopIfTrue="1">
      <formula>AND($AX$30&gt;0,$AX$30=2)</formula>
    </cfRule>
    <cfRule type="expression" priority="32" dxfId="0" stopIfTrue="1">
      <formula>AND($AX$30&lt;6,$AX$30&gt;=3)</formula>
    </cfRule>
  </conditionalFormatting>
  <conditionalFormatting sqref="J27">
    <cfRule type="expression" priority="29" dxfId="1" stopIfTrue="1">
      <formula>AND($AX$31&gt;0,$AX$31=2)</formula>
    </cfRule>
    <cfRule type="expression" priority="30" dxfId="0" stopIfTrue="1">
      <formula>AND($AX$31&lt;6,$AX$31&gt;=3)</formula>
    </cfRule>
  </conditionalFormatting>
  <conditionalFormatting sqref="K27">
    <cfRule type="expression" priority="27" dxfId="1" stopIfTrue="1">
      <formula>AND($AX$32&gt;0,$AX$32=2)</formula>
    </cfRule>
    <cfRule type="expression" priority="28" dxfId="0" stopIfTrue="1">
      <formula>AND($AX$32&lt;6,$AX$32&gt;=3)</formula>
    </cfRule>
  </conditionalFormatting>
  <conditionalFormatting sqref="L27">
    <cfRule type="expression" priority="25" dxfId="1" stopIfTrue="1">
      <formula>AND($AX$33&gt;0,$AX$33=2)</formula>
    </cfRule>
    <cfRule type="expression" priority="26" dxfId="0" stopIfTrue="1">
      <formula>AND($AX$33&lt;6,$AX$33&gt;=3)</formula>
    </cfRule>
  </conditionalFormatting>
  <conditionalFormatting sqref="M27">
    <cfRule type="expression" priority="23" dxfId="1" stopIfTrue="1">
      <formula>AND($AX$34&gt;0,$AX$34=2)</formula>
    </cfRule>
    <cfRule type="expression" priority="24" dxfId="0" stopIfTrue="1">
      <formula>AND($AX$34&lt;6,$AX$34&gt;=3)</formula>
    </cfRule>
  </conditionalFormatting>
  <conditionalFormatting sqref="I24">
    <cfRule type="expression" priority="21" dxfId="1" stopIfTrue="1">
      <formula>AND($AI$14&gt;0,$AI$14=1)</formula>
    </cfRule>
    <cfRule type="expression" priority="22" dxfId="0" stopIfTrue="1">
      <formula>AND($AI$14&gt;0,$AI$14=2)</formula>
    </cfRule>
  </conditionalFormatting>
  <conditionalFormatting sqref="J24">
    <cfRule type="expression" priority="19" dxfId="1" stopIfTrue="1">
      <formula>AND($AJ$14&gt;0,$AJ$14=1)</formula>
    </cfRule>
    <cfRule type="expression" priority="20" dxfId="0" stopIfTrue="1">
      <formula>AND($AJ$14&gt;0,$AJ$14=2)</formula>
    </cfRule>
  </conditionalFormatting>
  <conditionalFormatting sqref="K24">
    <cfRule type="expression" priority="17" dxfId="1" stopIfTrue="1">
      <formula>AND($AK$14&gt;0,$AK$14=1)</formula>
    </cfRule>
    <cfRule type="expression" priority="18" dxfId="0" stopIfTrue="1">
      <formula>AND($AK$14&gt;0,$AK$14=2)</formula>
    </cfRule>
  </conditionalFormatting>
  <conditionalFormatting sqref="L24">
    <cfRule type="expression" priority="15" dxfId="1" stopIfTrue="1">
      <formula>AND($AL$14&gt;0,$AL$14=1)</formula>
    </cfRule>
    <cfRule type="expression" priority="16" dxfId="0" stopIfTrue="1">
      <formula>AND($AL$14&gt;0,$AL$14=2)</formula>
    </cfRule>
  </conditionalFormatting>
  <conditionalFormatting sqref="M24">
    <cfRule type="expression" priority="13" dxfId="1" stopIfTrue="1">
      <formula>AND($AM$14&gt;0,$AM$14=1)</formula>
    </cfRule>
    <cfRule type="expression" priority="14" dxfId="0" stopIfTrue="1">
      <formula>AND($AM$14&gt;0,$AM$14=2)</formula>
    </cfRule>
  </conditionalFormatting>
  <conditionalFormatting sqref="I21">
    <cfRule type="expression" priority="11" dxfId="1" stopIfTrue="1">
      <formula>AND($AI$13&gt;0,$AI$13=1)</formula>
    </cfRule>
    <cfRule type="expression" priority="12" dxfId="0" stopIfTrue="1">
      <formula>AND($AI$13&gt;0,$AI$13=2)</formula>
    </cfRule>
  </conditionalFormatting>
  <conditionalFormatting sqref="I13">
    <cfRule type="expression" priority="9" dxfId="1" stopIfTrue="1">
      <formula>AND($AI$15&gt;0,$AI$15=1)</formula>
    </cfRule>
    <cfRule type="expression" priority="10" dxfId="0" stopIfTrue="1">
      <formula>AND($AI$15&gt;0,$AI$15=2)</formula>
    </cfRule>
  </conditionalFormatting>
  <conditionalFormatting sqref="J13">
    <cfRule type="expression" priority="7" dxfId="1" stopIfTrue="1">
      <formula>AND($AJ$15&gt;0,$AJ$15=1)</formula>
    </cfRule>
    <cfRule type="expression" priority="8" dxfId="0" stopIfTrue="1">
      <formula>AND($AJ$15&gt;0,$AJ$15=2)</formula>
    </cfRule>
  </conditionalFormatting>
  <conditionalFormatting sqref="K13">
    <cfRule type="expression" priority="5" dxfId="1" stopIfTrue="1">
      <formula>AND($AK$15&gt;0,$AK$15=1)</formula>
    </cfRule>
    <cfRule type="expression" priority="6" dxfId="0" stopIfTrue="1">
      <formula>AND($AK$15&gt;0,$AK$15=2)</formula>
    </cfRule>
  </conditionalFormatting>
  <conditionalFormatting sqref="L13">
    <cfRule type="expression" priority="3" dxfId="1" stopIfTrue="1">
      <formula>AND($AL$15&gt;0,$AL$15=1)</formula>
    </cfRule>
    <cfRule type="expression" priority="4" dxfId="0" stopIfTrue="1">
      <formula>AND($AL$15&gt;0,$AL$15=2)</formula>
    </cfRule>
  </conditionalFormatting>
  <conditionalFormatting sqref="M13">
    <cfRule type="expression" priority="1" dxfId="1" stopIfTrue="1">
      <formula>AND($AM$15&gt;0,$AM$15=1)</formula>
    </cfRule>
    <cfRule type="expression" priority="2" dxfId="0" stopIfTrue="1">
      <formula>AND($AM$15&gt;0,$AM$15=2)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1200" verticalDpi="12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　道代</dc:creator>
  <cp:keywords/>
  <dc:description/>
  <cp:lastModifiedBy>kayama</cp:lastModifiedBy>
  <cp:lastPrinted>2013-01-30T06:45:30Z</cp:lastPrinted>
  <dcterms:created xsi:type="dcterms:W3CDTF">2010-03-13T10:14:35Z</dcterms:created>
  <dcterms:modified xsi:type="dcterms:W3CDTF">2013-02-11T03:45:16Z</dcterms:modified>
  <cp:category/>
  <cp:version/>
  <cp:contentType/>
  <cp:contentStatus/>
</cp:coreProperties>
</file>